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Finance\Steve\BOARD FINANCE REPORTS\ODE FINANCIAL FORECASTS ODE BUDGETS\"/>
    </mc:Choice>
  </mc:AlternateContent>
  <bookViews>
    <workbookView xWindow="0" yWindow="0" windowWidth="19200" windowHeight="73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44" i="1" s="1"/>
  <c r="E24" i="1"/>
  <c r="E23" i="1"/>
  <c r="E22" i="1"/>
  <c r="E13" i="1"/>
  <c r="F13" i="1" s="1"/>
  <c r="B13" i="1"/>
  <c r="C13" i="1"/>
  <c r="D13" i="1"/>
  <c r="B35" i="1"/>
  <c r="F20" i="1"/>
  <c r="F21" i="1" s="1"/>
  <c r="G20" i="1" l="1"/>
  <c r="H20" i="1" s="1"/>
  <c r="D16" i="1"/>
  <c r="G13" i="1"/>
  <c r="H13" i="1" s="1"/>
  <c r="E16" i="1"/>
  <c r="D89" i="1"/>
  <c r="F26" i="1"/>
  <c r="F23" i="1"/>
  <c r="F22" i="1"/>
  <c r="F34" i="1"/>
  <c r="C99" i="1"/>
  <c r="B99" i="1"/>
  <c r="C98" i="1"/>
  <c r="B98" i="1"/>
  <c r="B92" i="1"/>
  <c r="C91" i="1"/>
  <c r="C92" i="1" s="1"/>
  <c r="B37" i="1"/>
  <c r="C34" i="1"/>
  <c r="C44" i="1" s="1"/>
  <c r="B34" i="1"/>
  <c r="C28" i="1"/>
  <c r="B28" i="1"/>
  <c r="B102" i="1" s="1"/>
  <c r="C16" i="1"/>
  <c r="B16" i="1"/>
  <c r="I20" i="1" l="1"/>
  <c r="I21" i="1" s="1"/>
  <c r="H21" i="1"/>
  <c r="B17" i="1"/>
  <c r="B31" i="1" s="1"/>
  <c r="B97" i="1" s="1"/>
  <c r="B44" i="1"/>
  <c r="B101" i="1" s="1"/>
  <c r="C17" i="1"/>
  <c r="G26" i="1"/>
  <c r="H26" i="1" s="1"/>
  <c r="I26" i="1" s="1"/>
  <c r="G23" i="1"/>
  <c r="H23" i="1" s="1"/>
  <c r="B100" i="1" l="1"/>
  <c r="B49" i="1"/>
  <c r="B53" i="1" s="1"/>
  <c r="C51" i="1" s="1"/>
  <c r="C102" i="1" s="1"/>
  <c r="C101" i="1"/>
  <c r="C31" i="1"/>
  <c r="C100" i="1"/>
  <c r="F91" i="1"/>
  <c r="G22" i="1"/>
  <c r="H22" i="1" s="1"/>
  <c r="E91" i="1"/>
  <c r="C49" i="1" l="1"/>
  <c r="C53" i="1" s="1"/>
  <c r="C97" i="1"/>
  <c r="D91" i="1"/>
  <c r="D92" i="1" s="1"/>
  <c r="I23" i="1"/>
  <c r="G34" i="1"/>
  <c r="H34" i="1" s="1"/>
  <c r="I34" i="1" s="1"/>
  <c r="I13" i="1" l="1"/>
  <c r="G21" i="1" l="1"/>
  <c r="D51" i="1" l="1"/>
  <c r="F110" i="1" l="1"/>
  <c r="F109" i="1"/>
  <c r="F108" i="1"/>
  <c r="G91" i="1" l="1"/>
  <c r="F116" i="1"/>
  <c r="I22" i="1" l="1"/>
  <c r="H91" i="1"/>
  <c r="H92" i="1" s="1"/>
  <c r="G92" i="1"/>
  <c r="F92" i="1"/>
  <c r="E92" i="1"/>
  <c r="I91" i="1" l="1"/>
  <c r="I92" i="1" s="1"/>
  <c r="D116" i="1"/>
  <c r="E116" i="1"/>
  <c r="C116" i="1"/>
  <c r="D99" i="1" l="1"/>
  <c r="I99" i="1" l="1"/>
  <c r="H99" i="1"/>
  <c r="G99" i="1"/>
  <c r="F99" i="1"/>
  <c r="E99" i="1"/>
  <c r="I98" i="1"/>
  <c r="H98" i="1"/>
  <c r="G98" i="1"/>
  <c r="F98" i="1"/>
  <c r="E98" i="1"/>
  <c r="D98" i="1"/>
  <c r="I44" i="1"/>
  <c r="H44" i="1"/>
  <c r="G44" i="1"/>
  <c r="F44" i="1"/>
  <c r="D44" i="1"/>
  <c r="H28" i="1"/>
  <c r="G28" i="1"/>
  <c r="F28" i="1"/>
  <c r="E28" i="1"/>
  <c r="D28" i="1"/>
  <c r="P18" i="1"/>
  <c r="Q18" i="1" s="1"/>
  <c r="O19" i="1" s="1"/>
  <c r="Q19" i="1" s="1"/>
  <c r="O20" i="1" s="1"/>
  <c r="Q20" i="1" s="1"/>
  <c r="O21" i="1" s="1"/>
  <c r="Q21" i="1" s="1"/>
  <c r="I17" i="1"/>
  <c r="H17" i="1"/>
  <c r="G17" i="1"/>
  <c r="F17" i="1"/>
  <c r="E17" i="1"/>
  <c r="D17" i="1"/>
  <c r="Q15" i="1"/>
  <c r="Q14" i="1"/>
  <c r="Q13" i="1"/>
  <c r="Q12" i="1"/>
  <c r="Q11" i="1"/>
  <c r="F100" i="1" l="1"/>
  <c r="E100" i="1"/>
  <c r="I100" i="1"/>
  <c r="D101" i="1"/>
  <c r="H101" i="1"/>
  <c r="G100" i="1"/>
  <c r="E101" i="1"/>
  <c r="I101" i="1"/>
  <c r="D100" i="1"/>
  <c r="H100" i="1"/>
  <c r="F101" i="1"/>
  <c r="D31" i="1"/>
  <c r="D97" i="1" s="1"/>
  <c r="G101" i="1"/>
  <c r="E31" i="1"/>
  <c r="E49" i="1" s="1"/>
  <c r="H31" i="1"/>
  <c r="F31" i="1"/>
  <c r="G31" i="1"/>
  <c r="D49" i="1" l="1"/>
  <c r="F97" i="1"/>
  <c r="F49" i="1"/>
  <c r="E97" i="1"/>
  <c r="G97" i="1"/>
  <c r="G49" i="1"/>
  <c r="H49" i="1"/>
  <c r="H97" i="1"/>
  <c r="D102" i="1" l="1"/>
  <c r="D53" i="1" l="1"/>
  <c r="E51" i="1" s="1"/>
  <c r="E102" i="1" s="1"/>
  <c r="E53" i="1" l="1"/>
  <c r="F51" i="1" s="1"/>
  <c r="F102" i="1" l="1"/>
  <c r="F53" i="1"/>
  <c r="G51" i="1" s="1"/>
  <c r="G102" i="1" l="1"/>
  <c r="G53" i="1"/>
  <c r="H51" i="1" s="1"/>
  <c r="H102" i="1" l="1"/>
  <c r="H53" i="1"/>
  <c r="I51" i="1" s="1"/>
  <c r="I28" i="1"/>
  <c r="I102" i="1" l="1"/>
  <c r="I31" i="1"/>
  <c r="I49" i="1" s="1"/>
  <c r="I53" i="1" s="1"/>
  <c r="I97" i="1" l="1"/>
</calcChain>
</file>

<file path=xl/sharedStrings.xml><?xml version="1.0" encoding="utf-8"?>
<sst xmlns="http://schemas.openxmlformats.org/spreadsheetml/2006/main" count="161" uniqueCount="142">
  <si>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</si>
  <si>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</si>
  <si>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</si>
  <si>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</si>
  <si>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</si>
  <si>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</si>
  <si>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</si>
  <si>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</si>
  <si>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</si>
  <si>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</si>
  <si>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</si>
  <si>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</si>
  <si>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</si>
  <si>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</si>
  <si>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</si>
  <si>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</si>
  <si>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</si>
  <si>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</si>
  <si>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</si>
  <si>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</si>
  <si>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</si>
  <si>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</si>
  <si>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</si>
  <si>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</si>
  <si>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</si>
  <si>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</si>
  <si>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</si>
  <si>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</si>
  <si>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</si>
  <si>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</si>
  <si>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</si>
  <si>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</si>
  <si>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</si>
  <si>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</si>
  <si>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</si>
  <si>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</si>
  <si>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</si>
  <si>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</si>
  <si>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</si>
  <si>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</si>
  <si>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</si>
  <si>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</si>
  <si>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</si>
  <si>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</si>
  <si>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</si>
  <si>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</si>
  <si>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</si>
  <si>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</si>
  <si>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</si>
  <si>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</si>
  <si>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</si>
  <si>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</si>
  <si>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</si>
  <si>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</si>
  <si>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</si>
  <si>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</si>
  <si>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</si>
  <si>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</si>
  <si>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</si>
  <si>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</si>
  <si>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</si>
  <si>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</si>
  <si>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</si>
  <si>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</si>
  <si>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</si>
  <si>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</si>
  <si>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</si>
  <si>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</si>
  <si>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</si>
  <si>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</si>
  <si>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</si>
  <si>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</si>
  <si>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</si>
  <si>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</si>
  <si>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</si>
  <si>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</si>
  <si>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</si>
  <si>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</si>
  <si>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</si>
  <si>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</si>
  <si>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</si>
  <si>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Interest Expense</t>
  </si>
  <si>
    <t>Line of Credit</t>
  </si>
  <si>
    <t>Notes, Bonds</t>
  </si>
  <si>
    <t>Capital Leases</t>
  </si>
  <si>
    <t>Payables (Past Due 180+ days)</t>
  </si>
  <si>
    <t>School Name:</t>
  </si>
  <si>
    <t>Loan A</t>
  </si>
  <si>
    <t>Loan B</t>
  </si>
  <si>
    <t>Beginning
Year Balance</t>
  </si>
  <si>
    <t>Ending
Year Balance</t>
  </si>
  <si>
    <t>FTE Review</t>
  </si>
  <si>
    <t>Debitor/
Creditor</t>
  </si>
  <si>
    <t>Type of School: Brick and Mortar</t>
  </si>
  <si>
    <t>Montgomery</t>
  </si>
  <si>
    <t>Loan C</t>
  </si>
  <si>
    <t>Operating Receipts &amp; Disbursements</t>
  </si>
  <si>
    <t>Nonoperating Receipts &amp; Disbursements</t>
  </si>
  <si>
    <t>Excess of Operating and Nonoperating Receipts Over/(Under) Operating and Nonoperating Disbursements</t>
  </si>
  <si>
    <t>Principal Retirement</t>
  </si>
  <si>
    <t>Submitted by: Steven A. Hinshaw, Ph.D., Treasurer</t>
  </si>
  <si>
    <t>Dayton Early College Academy, Inc.</t>
  </si>
  <si>
    <t>ASSUMPTIONS NARRATIVE SUMMARY</t>
  </si>
  <si>
    <t>IRN: 009283</t>
  </si>
  <si>
    <t>FY24 - November 2023 submission</t>
  </si>
  <si>
    <t>For the Fiscal Years Ended June 30, 2021 through June 30, 2023, Actual and</t>
  </si>
  <si>
    <t>the Fiscal Years Ending June 30, 2024 through June 30, 2028, Forecasted</t>
  </si>
  <si>
    <t>Fiscal Year 2024-2028 Projected Debt</t>
  </si>
  <si>
    <t>Contract Term: June 30, 2027</t>
  </si>
  <si>
    <t>1. ARP ESSER3 has $1.4 remaining to be spent, which is expected to be spent in full during FY24.</t>
  </si>
  <si>
    <t>3. State Student Wellness and Support Funds (SWSF) have accumulated to almost $400k, which is expected to be spent in full during FY24.</t>
  </si>
  <si>
    <r>
      <t xml:space="preserve">1. </t>
    </r>
    <r>
      <rPr>
        <u/>
        <sz val="9"/>
        <rFont val="Arial"/>
        <family val="2"/>
      </rPr>
      <t>State Foundation Payments</t>
    </r>
    <r>
      <rPr>
        <sz val="9"/>
        <rFont val="Arial"/>
        <family val="2"/>
      </rPr>
      <t>.</t>
    </r>
  </si>
  <si>
    <r>
      <t xml:space="preserve">2. </t>
    </r>
    <r>
      <rPr>
        <u/>
        <sz val="9"/>
        <rFont val="Arial"/>
        <family val="2"/>
      </rPr>
      <t>Other Receipts</t>
    </r>
    <r>
      <rPr>
        <sz val="9"/>
        <rFont val="Arial"/>
        <family val="2"/>
      </rPr>
      <t xml:space="preserve">. </t>
    </r>
  </si>
  <si>
    <t>The majority of this revenue source comes from the Quality Community School Support funds, casino revenue, and facilities revenue. For FY24, the QCSS funding increased to $3,000 per economically</t>
  </si>
  <si>
    <t>student, which should generate $320k. Both of these areas of funding is expected to continue beyond FY24 at current levels.</t>
  </si>
  <si>
    <t>disadvantaged student and to $2,750 per non-economically disadvantaged student. Based on FY23 student demographics, this should generate $880k in FY24. For FY24, facilities funding doubled to $1,000 per</t>
  </si>
  <si>
    <r>
      <t xml:space="preserve">3. </t>
    </r>
    <r>
      <rPr>
        <u/>
        <sz val="9"/>
        <rFont val="Arial"/>
        <family val="2"/>
      </rPr>
      <t>Salaries and Wages</t>
    </r>
    <r>
      <rPr>
        <sz val="9"/>
        <rFont val="Arial"/>
        <family val="2"/>
      </rPr>
      <t>.</t>
    </r>
  </si>
  <si>
    <t>A new teacher compensation model was implemented for FY24. This model increases the average teacher salary by 14% in order to keep salaries competitive in the Dayton/Montgomery County area. Additional</t>
  </si>
  <si>
    <t>positions are budgeted for FY24 using federal Covid-19 ARP ESSER funding and are expected to return to previous levels of funding.</t>
  </si>
  <si>
    <r>
      <t xml:space="preserve">4. </t>
    </r>
    <r>
      <rPr>
        <u/>
        <sz val="9"/>
        <rFont val="Arial"/>
        <family val="2"/>
      </rPr>
      <t>Employee Retirement and Insurance Benefits</t>
    </r>
    <r>
      <rPr>
        <sz val="9"/>
        <rFont val="Arial"/>
        <family val="2"/>
      </rPr>
      <t xml:space="preserve">. </t>
    </r>
  </si>
  <si>
    <t>It is projected benefits will increase slightly more than 10% annually. A committee recommended the implementation of a new medical insurance program in FY20 that continues to save the school money today.</t>
  </si>
  <si>
    <r>
      <t xml:space="preserve">5. </t>
    </r>
    <r>
      <rPr>
        <u/>
        <sz val="9"/>
        <rFont val="Arial"/>
        <family val="2"/>
      </rPr>
      <t>Purchased Services</t>
    </r>
    <r>
      <rPr>
        <sz val="9"/>
        <rFont val="Arial"/>
        <family val="2"/>
      </rPr>
      <t>.</t>
    </r>
  </si>
  <si>
    <r>
      <t xml:space="preserve">6. </t>
    </r>
    <r>
      <rPr>
        <u/>
        <sz val="9"/>
        <rFont val="Arial"/>
        <family val="2"/>
      </rPr>
      <t>Supplies and Materials</t>
    </r>
    <r>
      <rPr>
        <sz val="9"/>
        <rFont val="Arial"/>
        <family val="2"/>
      </rPr>
      <t>.</t>
    </r>
  </si>
  <si>
    <r>
      <t xml:space="preserve">7. </t>
    </r>
    <r>
      <rPr>
        <u/>
        <sz val="9"/>
        <rFont val="Arial"/>
        <family val="2"/>
      </rPr>
      <t>Capital Outlay</t>
    </r>
    <r>
      <rPr>
        <sz val="9"/>
        <rFont val="Arial"/>
        <family val="2"/>
      </rPr>
      <t>.</t>
    </r>
  </si>
  <si>
    <t>funds are expected to be spent in FY24.</t>
  </si>
  <si>
    <t>Renovations in Phases 3 and 5 occurred in FY21 and FY22. The OFCC awarded $1.53 million for the final phase of renovations, and fundraising has occurred since FY22 for this project. Those accumulated</t>
  </si>
  <si>
    <t>The majority of this disbursement category are in property/liability insurance charges and student scholarships. Not all of the $525k in scholarships will be spent but is budgeted for in FY24.</t>
  </si>
  <si>
    <r>
      <t xml:space="preserve">8. </t>
    </r>
    <r>
      <rPr>
        <u/>
        <sz val="9"/>
        <rFont val="Arial"/>
        <family val="2"/>
      </rPr>
      <t>Other</t>
    </r>
    <r>
      <rPr>
        <sz val="9"/>
        <rFont val="Arial"/>
        <family val="2"/>
      </rPr>
      <t xml:space="preserve">. </t>
    </r>
  </si>
  <si>
    <r>
      <t xml:space="preserve">4. </t>
    </r>
    <r>
      <rPr>
        <u/>
        <sz val="9"/>
        <rFont val="Arial"/>
        <family val="2"/>
      </rPr>
      <t>Donations</t>
    </r>
    <r>
      <rPr>
        <sz val="9"/>
        <rFont val="Arial"/>
        <family val="2"/>
      </rPr>
      <t>. The amounts received in FY21, FY22, FY23, and FY23 are unusally high due to the capital campaign for six phases of renovations. A more "normal" unrestricted amount is over $600k.</t>
    </r>
  </si>
  <si>
    <r>
      <t xml:space="preserve">3. </t>
    </r>
    <r>
      <rPr>
        <u/>
        <sz val="9"/>
        <rFont val="Arial"/>
        <family val="2"/>
      </rPr>
      <t>Restricted Grants</t>
    </r>
    <r>
      <rPr>
        <sz val="9"/>
        <rFont val="Arial"/>
        <family val="2"/>
      </rPr>
      <t>. The OFCC grant for the final phase of renovation is $1.53 million and is expected to be received and paid in FY24.</t>
    </r>
  </si>
  <si>
    <t>Most specific line items have conservative growth projected. The largest line items for FY24 include architect fees for the renovation project ($400k), annual rent to UD ($325k), SWSF-type services ($212k), and</t>
  </si>
  <si>
    <t xml:space="preserve">food service operations ($210k). For FY24, the school is in the Provision 2 status for its food service program. </t>
  </si>
  <si>
    <t>Most specific line items have conservative growth projected. The larger-than-normal increase in FY24 is associated with $189k in ESSER-related expenses.</t>
  </si>
  <si>
    <t>is in a relatively good financial position in the short-term, so we can be nimble to react to unforeseen changes. The finanical goal remains: short-term agility with long-term sustainability.</t>
  </si>
  <si>
    <t>There still is a good amount of conservatism built in both future revenue and expenses. The board and finance committee are keenly aware that changes to the forecast will inevitably occur. However, the school</t>
  </si>
  <si>
    <t>The ending fund cash balance in Year 5 (2027-2028) shows a positive balance of $6.7 million, which is made possible from increased state support for high performing and quality charter schools like DECA.</t>
  </si>
  <si>
    <r>
      <t xml:space="preserve">1. </t>
    </r>
    <r>
      <rPr>
        <u/>
        <sz val="9"/>
        <rFont val="Arial"/>
        <family val="2"/>
      </rPr>
      <t>Federal Grants</t>
    </r>
    <r>
      <rPr>
        <sz val="9"/>
        <rFont val="Arial"/>
        <family val="2"/>
      </rPr>
      <t>. Revenue is higher in FY22, FY23, and FY24 due to federal Covid-19 ESSER funding. The Federal Grant revenue is expected to return to more normal levels in FY25.</t>
    </r>
  </si>
  <si>
    <r>
      <t xml:space="preserve">2. </t>
    </r>
    <r>
      <rPr>
        <u/>
        <sz val="9"/>
        <rFont val="Arial"/>
        <family val="2"/>
      </rPr>
      <t>State Grants</t>
    </r>
    <r>
      <rPr>
        <sz val="9"/>
        <rFont val="Arial"/>
        <family val="2"/>
      </rPr>
      <t>. The School Wellness state funding is now reported on this line and is expected to continue to be funded.</t>
    </r>
  </si>
  <si>
    <t>DECA will experience several one-time financial events in FY24 before returning to a normal cashflow in FY25 and beyond.</t>
  </si>
  <si>
    <t>2. DECA was funded for renovations for Phase 6, which is the final phase of renovations. Over $1.0 million in donations were received in FY22 and FY23 for this project, which is shown for completion in FY24.</t>
  </si>
  <si>
    <t>equity funding. The ODE/DEW expects their estimates to be released by October 2023.</t>
  </si>
  <si>
    <t>Funded enrollment is expected to increase slightly throughout the forecast. For FY24, an additional $1,000 per student is estimated for the state formula funding and an additional $650 per student for temporary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</si>
</sst>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0" xfId="0" applyFont="1"/>
    <xf numFmtId="0" fontId="4" fillId="0" borderId="4" xfId="0" applyFont="1" applyBorder="1" applyAlignment="1" applyProtection="1">
      <alignment vertical="center"/>
      <protection locked="0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3" fillId="0" borderId="5" xfId="0" applyFont="1" applyBorder="1" applyProtection="1">
      <protection locked="0"/>
    </xf>
    <xf numFmtId="0" fontId="4" fillId="0" borderId="4" xfId="0" applyFont="1" applyBorder="1" applyAlignment="1">
      <alignment vertical="center"/>
    </xf>
    <xf numFmtId="0" fontId="5" fillId="0" borderId="0" xfId="0" applyFont="1" applyBorder="1" applyAlignment="1"/>
    <xf numFmtId="0" fontId="5" fillId="0" borderId="5" xfId="0" applyFont="1" applyBorder="1" applyAlignment="1"/>
    <xf numFmtId="0" fontId="6" fillId="0" borderId="0" xfId="0" applyFont="1" applyBorder="1"/>
    <xf numFmtId="0" fontId="6" fillId="0" borderId="0" xfId="0" applyFont="1"/>
    <xf numFmtId="0" fontId="7" fillId="0" borderId="4" xfId="0" applyFont="1" applyBorder="1"/>
    <xf numFmtId="0" fontId="7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4" xfId="0" applyFont="1" applyBorder="1"/>
    <xf numFmtId="0" fontId="8" fillId="0" borderId="4" xfId="0" applyFont="1" applyBorder="1"/>
    <xf numFmtId="37" fontId="3" fillId="0" borderId="0" xfId="0" applyNumberFormat="1" applyFont="1" applyBorder="1"/>
    <xf numFmtId="0" fontId="4" fillId="0" borderId="4" xfId="0" applyFont="1" applyBorder="1"/>
    <xf numFmtId="37" fontId="3" fillId="0" borderId="0" xfId="1" applyNumberFormat="1" applyFont="1" applyBorder="1" applyAlignment="1">
      <alignment horizontal="center"/>
    </xf>
    <xf numFmtId="0" fontId="8" fillId="0" borderId="4" xfId="0" applyFont="1" applyFill="1" applyBorder="1"/>
    <xf numFmtId="0" fontId="3" fillId="0" borderId="4" xfId="0" applyFont="1" applyFill="1" applyBorder="1"/>
    <xf numFmtId="42" fontId="3" fillId="2" borderId="0" xfId="0" applyNumberFormat="1" applyFont="1" applyFill="1" applyBorder="1"/>
    <xf numFmtId="42" fontId="3" fillId="0" borderId="0" xfId="0" applyNumberFormat="1" applyFont="1" applyBorder="1"/>
    <xf numFmtId="42" fontId="3" fillId="0" borderId="0" xfId="0" applyNumberFormat="1" applyFont="1" applyFill="1" applyBorder="1"/>
    <xf numFmtId="0" fontId="3" fillId="0" borderId="4" xfId="0" applyFont="1" applyBorder="1" applyAlignment="1"/>
    <xf numFmtId="42" fontId="3" fillId="2" borderId="0" xfId="3" applyNumberFormat="1" applyFont="1" applyFill="1" applyBorder="1" applyAlignment="1">
      <alignment horizontal="center"/>
    </xf>
    <xf numFmtId="42" fontId="3" fillId="2" borderId="0" xfId="0" applyNumberFormat="1" applyFont="1" applyFill="1" applyBorder="1" applyAlignment="1"/>
    <xf numFmtId="42" fontId="3" fillId="0" borderId="0" xfId="3" applyNumberFormat="1" applyFont="1" applyFill="1" applyBorder="1" applyAlignment="1">
      <alignment horizontal="center"/>
    </xf>
    <xf numFmtId="0" fontId="3" fillId="0" borderId="0" xfId="0" applyFont="1" applyAlignment="1"/>
    <xf numFmtId="37" fontId="3" fillId="0" borderId="0" xfId="3" applyNumberFormat="1" applyFont="1" applyFill="1" applyBorder="1" applyAlignment="1">
      <alignment horizontal="center"/>
    </xf>
    <xf numFmtId="5" fontId="3" fillId="0" borderId="0" xfId="0" applyNumberFormat="1" applyFont="1" applyBorder="1" applyAlignment="1"/>
    <xf numFmtId="0" fontId="9" fillId="0" borderId="0" xfId="0" applyFont="1" applyBorder="1"/>
    <xf numFmtId="0" fontId="9" fillId="0" borderId="0" xfId="0" applyFont="1"/>
    <xf numFmtId="2" fontId="3" fillId="0" borderId="0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3" fillId="0" borderId="5" xfId="0" applyFont="1" applyBorder="1" applyAlignment="1">
      <alignment horizontal="right" indent="1"/>
    </xf>
    <xf numFmtId="0" fontId="10" fillId="0" borderId="4" xfId="0" applyFont="1" applyBorder="1"/>
    <xf numFmtId="0" fontId="8" fillId="0" borderId="4" xfId="4" applyFont="1" applyFill="1" applyBorder="1"/>
    <xf numFmtId="0" fontId="3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5" fillId="0" borderId="0" xfId="0" applyFont="1" applyBorder="1" applyAlignment="1">
      <alignment horizontal="right"/>
    </xf>
    <xf numFmtId="1" fontId="3" fillId="2" borderId="10" xfId="0" applyNumberFormat="1" applyFont="1" applyFill="1" applyBorder="1" applyAlignment="1" applyProtection="1">
      <alignment horizontal="right" indent="1"/>
      <protection locked="0"/>
    </xf>
    <xf numFmtId="1" fontId="3" fillId="0" borderId="10" xfId="0" applyNumberFormat="1" applyFont="1" applyBorder="1" applyAlignment="1" applyProtection="1">
      <alignment horizontal="right" indent="1"/>
      <protection locked="0"/>
    </xf>
    <xf numFmtId="0" fontId="3" fillId="0" borderId="10" xfId="0" applyFont="1" applyBorder="1" applyAlignment="1" applyProtection="1">
      <alignment horizontal="right" indent="1"/>
      <protection locked="0"/>
    </xf>
    <xf numFmtId="44" fontId="3" fillId="2" borderId="10" xfId="0" applyNumberFormat="1" applyFont="1" applyFill="1" applyBorder="1" applyAlignment="1">
      <alignment horizontal="right"/>
    </xf>
    <xf numFmtId="44" fontId="3" fillId="0" borderId="10" xfId="0" applyNumberFormat="1" applyFont="1" applyBorder="1" applyAlignment="1">
      <alignment horizontal="right"/>
    </xf>
    <xf numFmtId="42" fontId="3" fillId="2" borderId="10" xfId="0" applyNumberFormat="1" applyFont="1" applyFill="1" applyBorder="1" applyAlignment="1" applyProtection="1">
      <alignment horizontal="right"/>
      <protection locked="0"/>
    </xf>
    <xf numFmtId="42" fontId="3" fillId="0" borderId="10" xfId="0" applyNumberFormat="1" applyFont="1" applyBorder="1" applyAlignment="1" applyProtection="1">
      <alignment horizontal="right"/>
      <protection locked="0"/>
    </xf>
    <xf numFmtId="41" fontId="3" fillId="2" borderId="10" xfId="0" applyNumberFormat="1" applyFont="1" applyFill="1" applyBorder="1" applyAlignment="1" applyProtection="1">
      <alignment horizontal="right"/>
      <protection locked="0"/>
    </xf>
    <xf numFmtId="41" fontId="3" fillId="0" borderId="10" xfId="0" applyNumberFormat="1" applyFont="1" applyBorder="1" applyAlignment="1" applyProtection="1">
      <alignment horizontal="right"/>
      <protection locked="0"/>
    </xf>
    <xf numFmtId="42" fontId="3" fillId="2" borderId="10" xfId="0" applyNumberFormat="1" applyFont="1" applyFill="1" applyBorder="1" applyAlignment="1">
      <alignment horizontal="right"/>
    </xf>
    <xf numFmtId="42" fontId="3" fillId="0" borderId="10" xfId="0" applyNumberFormat="1" applyFont="1" applyBorder="1" applyAlignment="1">
      <alignment horizontal="right"/>
    </xf>
    <xf numFmtId="42" fontId="3" fillId="2" borderId="10" xfId="1" applyNumberFormat="1" applyFont="1" applyFill="1" applyBorder="1" applyAlignment="1">
      <alignment horizontal="right"/>
    </xf>
    <xf numFmtId="42" fontId="3" fillId="0" borderId="10" xfId="1" applyNumberFormat="1" applyFont="1" applyBorder="1" applyAlignment="1">
      <alignment horizontal="right"/>
    </xf>
    <xf numFmtId="41" fontId="3" fillId="0" borderId="10" xfId="0" applyNumberFormat="1" applyFont="1" applyBorder="1" applyProtection="1">
      <protection locked="0"/>
    </xf>
    <xf numFmtId="41" fontId="3" fillId="0" borderId="10" xfId="0" applyNumberFormat="1" applyFont="1" applyFill="1" applyBorder="1" applyAlignment="1" applyProtection="1">
      <alignment horizontal="right"/>
      <protection locked="0"/>
    </xf>
    <xf numFmtId="42" fontId="3" fillId="0" borderId="10" xfId="1" applyNumberFormat="1" applyFont="1" applyFill="1" applyBorder="1" applyAlignment="1">
      <alignment horizontal="right"/>
    </xf>
    <xf numFmtId="42" fontId="3" fillId="2" borderId="10" xfId="0" applyNumberFormat="1" applyFont="1" applyFill="1" applyBorder="1"/>
    <xf numFmtId="42" fontId="3" fillId="0" borderId="10" xfId="0" applyNumberFormat="1" applyFont="1" applyBorder="1"/>
    <xf numFmtId="2" fontId="3" fillId="2" borderId="10" xfId="0" applyNumberFormat="1" applyFont="1" applyFill="1" applyBorder="1" applyAlignment="1">
      <alignment horizontal="right" indent="1"/>
    </xf>
    <xf numFmtId="2" fontId="3" fillId="0" borderId="10" xfId="0" applyNumberFormat="1" applyFont="1" applyFill="1" applyBorder="1" applyAlignment="1">
      <alignment horizontal="right" indent="1"/>
    </xf>
    <xf numFmtId="10" fontId="3" fillId="2" borderId="10" xfId="0" applyNumberFormat="1" applyFont="1" applyFill="1" applyBorder="1" applyAlignment="1">
      <alignment horizontal="right" indent="1"/>
    </xf>
    <xf numFmtId="10" fontId="3" fillId="0" borderId="10" xfId="0" applyNumberFormat="1" applyFont="1" applyFill="1" applyBorder="1" applyAlignment="1">
      <alignment horizontal="right" indent="1"/>
    </xf>
    <xf numFmtId="0" fontId="11" fillId="0" borderId="4" xfId="0" applyFont="1" applyBorder="1"/>
    <xf numFmtId="1" fontId="3" fillId="0" borderId="13" xfId="0" applyNumberFormat="1" applyFont="1" applyBorder="1" applyAlignment="1" applyProtection="1">
      <alignment horizontal="right" indent="1"/>
      <protection locked="0"/>
    </xf>
    <xf numFmtId="0" fontId="3" fillId="0" borderId="13" xfId="0" applyFont="1" applyBorder="1" applyAlignment="1" applyProtection="1">
      <alignment horizontal="right" indent="1"/>
      <protection locked="0"/>
    </xf>
    <xf numFmtId="0" fontId="3" fillId="0" borderId="14" xfId="0" applyFont="1" applyBorder="1" applyAlignment="1" applyProtection="1">
      <alignment horizontal="right" indent="1"/>
      <protection locked="0"/>
    </xf>
    <xf numFmtId="0" fontId="3" fillId="0" borderId="15" xfId="0" applyFont="1" applyBorder="1" applyAlignment="1" applyProtection="1">
      <alignment horizontal="right" indent="1"/>
      <protection locked="0"/>
    </xf>
    <xf numFmtId="42" fontId="3" fillId="2" borderId="16" xfId="0" applyNumberFormat="1" applyFont="1" applyFill="1" applyBorder="1"/>
    <xf numFmtId="42" fontId="3" fillId="0" borderId="16" xfId="0" applyNumberFormat="1" applyFont="1" applyFill="1" applyBorder="1"/>
    <xf numFmtId="42" fontId="3" fillId="0" borderId="17" xfId="0" applyNumberFormat="1" applyFont="1" applyFill="1" applyBorder="1"/>
    <xf numFmtId="2" fontId="3" fillId="0" borderId="13" xfId="0" applyNumberFormat="1" applyFont="1" applyFill="1" applyBorder="1" applyAlignment="1">
      <alignment horizontal="right" indent="1"/>
    </xf>
    <xf numFmtId="10" fontId="3" fillId="0" borderId="13" xfId="0" applyNumberFormat="1" applyFont="1" applyFill="1" applyBorder="1" applyAlignment="1">
      <alignment horizontal="right" indent="1"/>
    </xf>
    <xf numFmtId="2" fontId="3" fillId="2" borderId="14" xfId="0" applyNumberFormat="1" applyFont="1" applyFill="1" applyBorder="1" applyAlignment="1">
      <alignment horizontal="right" indent="1"/>
    </xf>
    <xf numFmtId="2" fontId="3" fillId="0" borderId="14" xfId="0" applyNumberFormat="1" applyFont="1" applyFill="1" applyBorder="1" applyAlignment="1">
      <alignment horizontal="right" indent="1"/>
    </xf>
    <xf numFmtId="2" fontId="3" fillId="0" borderId="15" xfId="0" applyNumberFormat="1" applyFont="1" applyFill="1" applyBorder="1" applyAlignment="1">
      <alignment horizontal="right" indent="1"/>
    </xf>
    <xf numFmtId="42" fontId="3" fillId="0" borderId="18" xfId="0" applyNumberFormat="1" applyFont="1" applyFill="1" applyBorder="1"/>
    <xf numFmtId="2" fontId="3" fillId="0" borderId="11" xfId="0" applyNumberFormat="1" applyFont="1" applyFill="1" applyBorder="1" applyAlignment="1">
      <alignment horizontal="right" indent="1"/>
    </xf>
    <xf numFmtId="10" fontId="3" fillId="0" borderId="11" xfId="0" applyNumberFormat="1" applyFont="1" applyFill="1" applyBorder="1" applyAlignment="1">
      <alignment horizontal="right" inden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44" fontId="12" fillId="0" borderId="0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2" borderId="16" xfId="0" applyNumberFormat="1" applyFont="1" applyFill="1" applyBorder="1" applyAlignment="1" applyProtection="1">
      <alignment horizontal="right" indent="1"/>
      <protection locked="0"/>
    </xf>
    <xf numFmtId="164" fontId="3" fillId="0" borderId="18" xfId="0" applyNumberFormat="1" applyFont="1" applyBorder="1" applyAlignment="1" applyProtection="1">
      <alignment horizontal="right" indent="1"/>
      <protection locked="0"/>
    </xf>
    <xf numFmtId="164" fontId="3" fillId="0" borderId="17" xfId="0" applyNumberFormat="1" applyFont="1" applyBorder="1" applyAlignment="1" applyProtection="1">
      <alignment horizontal="right" indent="1"/>
      <protection locked="0"/>
    </xf>
    <xf numFmtId="1" fontId="3" fillId="2" borderId="14" xfId="0" applyNumberFormat="1" applyFont="1" applyFill="1" applyBorder="1" applyAlignment="1" applyProtection="1">
      <alignment horizontal="right" indent="1"/>
      <protection locked="0"/>
    </xf>
    <xf numFmtId="1" fontId="3" fillId="0" borderId="14" xfId="0" applyNumberFormat="1" applyFont="1" applyBorder="1" applyAlignment="1" applyProtection="1">
      <alignment horizontal="right" indent="1"/>
      <protection locked="0"/>
    </xf>
    <xf numFmtId="44" fontId="3" fillId="0" borderId="0" xfId="0" applyNumberFormat="1" applyFont="1" applyBorder="1" applyAlignment="1">
      <alignment horizontal="right"/>
    </xf>
    <xf numFmtId="44" fontId="3" fillId="0" borderId="5" xfId="0" applyNumberFormat="1" applyFont="1" applyBorder="1" applyAlignment="1">
      <alignment horizontal="right"/>
    </xf>
    <xf numFmtId="0" fontId="3" fillId="0" borderId="29" xfId="0" applyFont="1" applyBorder="1" applyAlignment="1">
      <alignment horizontal="center"/>
    </xf>
    <xf numFmtId="42" fontId="3" fillId="0" borderId="0" xfId="0" applyNumberFormat="1" applyFont="1" applyBorder="1" applyAlignment="1"/>
    <xf numFmtId="0" fontId="4" fillId="0" borderId="1" xfId="2" applyFont="1" applyBorder="1" applyAlignment="1" applyProtection="1">
      <alignment vertical="center"/>
      <protection locked="0"/>
    </xf>
    <xf numFmtId="0" fontId="3" fillId="2" borderId="25" xfId="0" applyFont="1" applyFill="1" applyBorder="1" applyAlignment="1">
      <alignment horizontal="center"/>
    </xf>
    <xf numFmtId="0" fontId="3" fillId="2" borderId="30" xfId="0" applyFont="1" applyFill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center"/>
    </xf>
    <xf numFmtId="0" fontId="3" fillId="0" borderId="30" xfId="0" applyFont="1" applyBorder="1" applyAlignment="1" applyProtection="1">
      <alignment horizontal="center"/>
      <protection locked="0"/>
    </xf>
    <xf numFmtId="42" fontId="3" fillId="0" borderId="10" xfId="0" applyNumberFormat="1" applyFont="1" applyBorder="1" applyProtection="1">
      <protection locked="0"/>
    </xf>
    <xf numFmtId="42" fontId="3" fillId="0" borderId="10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>
      <alignment horizontal="centerContinuous"/>
    </xf>
    <xf numFmtId="0" fontId="3" fillId="3" borderId="28" xfId="0" applyFont="1" applyFill="1" applyBorder="1" applyAlignment="1">
      <alignment horizontal="centerContinuous"/>
    </xf>
    <xf numFmtId="0" fontId="3" fillId="3" borderId="11" xfId="0" applyFont="1" applyFill="1" applyBorder="1" applyAlignment="1">
      <alignment horizontal="centerContinuous"/>
    </xf>
    <xf numFmtId="41" fontId="3" fillId="2" borderId="30" xfId="0" applyNumberFormat="1" applyFont="1" applyFill="1" applyBorder="1" applyAlignment="1">
      <alignment horizontal="right"/>
    </xf>
    <xf numFmtId="0" fontId="3" fillId="2" borderId="30" xfId="0" applyFont="1" applyFill="1" applyBorder="1" applyAlignment="1">
      <alignment horizontal="right"/>
    </xf>
    <xf numFmtId="0" fontId="3" fillId="2" borderId="30" xfId="0" applyFont="1" applyFill="1" applyBorder="1"/>
    <xf numFmtId="2" fontId="3" fillId="2" borderId="30" xfId="0" applyNumberFormat="1" applyFont="1" applyFill="1" applyBorder="1" applyAlignment="1">
      <alignment horizontal="right" indent="1"/>
    </xf>
    <xf numFmtId="1" fontId="3" fillId="0" borderId="11" xfId="0" applyNumberFormat="1" applyFont="1" applyBorder="1" applyAlignment="1" applyProtection="1">
      <alignment horizontal="right" indent="1"/>
      <protection locked="0"/>
    </xf>
    <xf numFmtId="1" fontId="3" fillId="0" borderId="19" xfId="0" applyNumberFormat="1" applyFont="1" applyBorder="1" applyAlignment="1" applyProtection="1">
      <alignment horizontal="right" indent="1"/>
      <protection locked="0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44" fontId="12" fillId="0" borderId="10" xfId="0" applyNumberFormat="1" applyFont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44" fontId="12" fillId="0" borderId="10" xfId="0" applyNumberFormat="1" applyFont="1" applyFill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44" fontId="12" fillId="0" borderId="25" xfId="0" applyNumberFormat="1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44" fontId="12" fillId="0" borderId="7" xfId="0" applyNumberFormat="1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44" fontId="12" fillId="0" borderId="21" xfId="0" applyNumberFormat="1" applyFont="1" applyBorder="1" applyAlignment="1">
      <alignment vertical="center" wrapText="1"/>
    </xf>
    <xf numFmtId="41" fontId="3" fillId="2" borderId="10" xfId="0" applyNumberFormat="1" applyFont="1" applyFill="1" applyBorder="1" applyAlignment="1" applyProtection="1">
      <alignment horizontal="right" indent="1"/>
      <protection locked="0"/>
    </xf>
    <xf numFmtId="41" fontId="3" fillId="0" borderId="11" xfId="0" applyNumberFormat="1" applyFont="1" applyBorder="1" applyAlignment="1" applyProtection="1">
      <alignment horizontal="right" indent="1"/>
      <protection locked="0"/>
    </xf>
    <xf numFmtId="41" fontId="3" fillId="0" borderId="13" xfId="0" applyNumberFormat="1" applyFont="1" applyBorder="1" applyAlignment="1" applyProtection="1">
      <alignment horizontal="right" indent="1"/>
      <protection locked="0"/>
    </xf>
    <xf numFmtId="164" fontId="3" fillId="2" borderId="10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right"/>
    </xf>
    <xf numFmtId="164" fontId="3" fillId="0" borderId="13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165" fontId="3" fillId="0" borderId="5" xfId="0" applyNumberFormat="1" applyFont="1" applyFill="1" applyBorder="1" applyAlignment="1">
      <alignment horizontal="right"/>
    </xf>
    <xf numFmtId="41" fontId="3" fillId="0" borderId="10" xfId="0" applyNumberFormat="1" applyFont="1" applyFill="1" applyBorder="1" applyAlignment="1" applyProtection="1">
      <alignment horizontal="right" indent="1"/>
      <protection locked="0"/>
    </xf>
    <xf numFmtId="41" fontId="3" fillId="0" borderId="32" xfId="0" applyNumberFormat="1" applyFont="1" applyFill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vertical="top"/>
      <protection locked="0"/>
    </xf>
    <xf numFmtId="9" fontId="3" fillId="0" borderId="10" xfId="5" applyFont="1" applyBorder="1" applyAlignment="1">
      <alignment horizontal="right"/>
    </xf>
    <xf numFmtId="0" fontId="4" fillId="4" borderId="0" xfId="0" applyFont="1" applyFill="1"/>
    <xf numFmtId="0" fontId="4" fillId="4" borderId="0" xfId="0" applyFont="1" applyFill="1" applyAlignment="1" applyProtection="1">
      <alignment vertical="top"/>
      <protection locked="0"/>
    </xf>
    <xf numFmtId="0" fontId="3" fillId="4" borderId="0" xfId="0" applyFont="1" applyFill="1"/>
    <xf numFmtId="0" fontId="5" fillId="4" borderId="0" xfId="0" applyFont="1" applyFill="1"/>
    <xf numFmtId="42" fontId="3" fillId="0" borderId="10" xfId="0" applyNumberFormat="1" applyFont="1" applyFill="1" applyBorder="1"/>
    <xf numFmtId="0" fontId="3" fillId="0" borderId="0" xfId="0" applyFont="1" applyFill="1" applyAlignment="1" applyProtection="1">
      <alignment vertical="top"/>
      <protection locked="0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44" fontId="12" fillId="0" borderId="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</cellXfs>
  <cellStyles count="6">
    <cellStyle name="Comma0" xfId="3"/>
    <cellStyle name="Currency" xfId="1" builtinId="4"/>
    <cellStyle name="Normal" xfId="0" builtinId="0"/>
    <cellStyle name="Normal 2" xfId="2"/>
    <cellStyle name="Normal 6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9"/>
  <sheetViews>
    <sheetView tabSelected="1" zoomScaleNormal="100" workbookViewId="0"/>
  </sheetViews>
  <sheetFormatPr defaultColWidth="9.1796875" defaultRowHeight="11.5" x14ac:dyDescent="0.25"/>
  <cols>
    <col min="1" max="1" width="46.453125" style="4" customWidth="1"/>
    <col min="2" max="9" width="13.26953125" style="4" customWidth="1"/>
    <col min="10" max="10" width="9.1796875" style="3"/>
    <col min="11" max="13" width="9.1796875" style="4"/>
    <col min="14" max="17" width="0" style="4" hidden="1" customWidth="1"/>
    <col min="18" max="16384" width="9.1796875" style="4"/>
  </cols>
  <sheetData>
    <row r="1" spans="1:17" ht="12" customHeight="1" x14ac:dyDescent="0.25">
      <c r="A1" s="103" t="s">
        <v>104</v>
      </c>
      <c r="B1" s="1"/>
      <c r="C1" s="1"/>
      <c r="D1" s="1"/>
      <c r="E1" s="1"/>
      <c r="F1" s="1"/>
      <c r="G1" s="1"/>
      <c r="H1" s="1"/>
      <c r="I1" s="2"/>
    </row>
    <row r="2" spans="1:17" ht="12" customHeight="1" x14ac:dyDescent="0.25">
      <c r="A2" s="5" t="s">
        <v>103</v>
      </c>
      <c r="B2" s="6"/>
      <c r="C2" s="6"/>
      <c r="D2" s="6"/>
      <c r="E2" s="3"/>
      <c r="F2" s="3"/>
      <c r="G2" s="3"/>
      <c r="H2" s="7" t="s">
        <v>0</v>
      </c>
      <c r="I2" s="8" t="s">
        <v>94</v>
      </c>
    </row>
    <row r="3" spans="1:17" s="13" customFormat="1" ht="12" customHeight="1" x14ac:dyDescent="0.3">
      <c r="A3" s="9" t="s">
        <v>93</v>
      </c>
      <c r="B3" s="45"/>
      <c r="C3" s="172"/>
      <c r="D3" s="172"/>
      <c r="E3" s="172"/>
      <c r="F3" s="172"/>
      <c r="G3" s="10"/>
      <c r="H3" s="10"/>
      <c r="I3" s="11"/>
      <c r="J3" s="12"/>
    </row>
    <row r="4" spans="1:17" s="13" customFormat="1" ht="14" x14ac:dyDescent="0.3">
      <c r="A4" s="9" t="s">
        <v>108</v>
      </c>
      <c r="B4" s="45" t="s">
        <v>86</v>
      </c>
      <c r="C4" s="176" t="s">
        <v>101</v>
      </c>
      <c r="D4" s="176"/>
      <c r="E4" s="176"/>
      <c r="F4" s="176"/>
      <c r="G4" s="10"/>
      <c r="H4" s="10"/>
      <c r="I4" s="11"/>
      <c r="J4" s="12"/>
    </row>
    <row r="5" spans="1:17" s="13" customFormat="1" ht="14" x14ac:dyDescent="0.3">
      <c r="A5" s="173" t="s">
        <v>1</v>
      </c>
      <c r="B5" s="174"/>
      <c r="C5" s="174"/>
      <c r="D5" s="174"/>
      <c r="E5" s="174"/>
      <c r="F5" s="174"/>
      <c r="G5" s="174"/>
      <c r="H5" s="174"/>
      <c r="I5" s="175"/>
      <c r="J5" s="12"/>
    </row>
    <row r="6" spans="1:17" s="13" customFormat="1" ht="14" x14ac:dyDescent="0.3">
      <c r="A6" s="173" t="s">
        <v>105</v>
      </c>
      <c r="B6" s="174"/>
      <c r="C6" s="174"/>
      <c r="D6" s="174"/>
      <c r="E6" s="174"/>
      <c r="F6" s="174"/>
      <c r="G6" s="174"/>
      <c r="H6" s="174"/>
      <c r="I6" s="175"/>
      <c r="J6" s="12"/>
    </row>
    <row r="7" spans="1:17" s="13" customFormat="1" ht="14" x14ac:dyDescent="0.3">
      <c r="A7" s="173" t="s">
        <v>106</v>
      </c>
      <c r="B7" s="174"/>
      <c r="C7" s="174"/>
      <c r="D7" s="174"/>
      <c r="E7" s="174"/>
      <c r="F7" s="174"/>
      <c r="G7" s="174"/>
      <c r="H7" s="174"/>
      <c r="I7" s="175"/>
      <c r="J7" s="12"/>
    </row>
    <row r="8" spans="1:17" ht="13" x14ac:dyDescent="0.3">
      <c r="A8" s="14"/>
      <c r="B8" s="15"/>
      <c r="C8" s="15"/>
      <c r="D8" s="15"/>
      <c r="E8" s="16"/>
      <c r="F8" s="16"/>
      <c r="G8" s="16"/>
      <c r="H8" s="16"/>
      <c r="I8" s="17"/>
    </row>
    <row r="9" spans="1:17" ht="13.5" customHeight="1" x14ac:dyDescent="0.25">
      <c r="A9" s="18"/>
      <c r="B9" s="166" t="s">
        <v>2</v>
      </c>
      <c r="C9" s="167"/>
      <c r="D9" s="168"/>
      <c r="E9" s="111" t="s">
        <v>3</v>
      </c>
      <c r="F9" s="112"/>
      <c r="G9" s="112"/>
      <c r="H9" s="112"/>
      <c r="I9" s="113"/>
    </row>
    <row r="10" spans="1:17" x14ac:dyDescent="0.25">
      <c r="A10" s="18"/>
      <c r="B10" s="104" t="s">
        <v>4</v>
      </c>
      <c r="C10" s="104" t="s">
        <v>4</v>
      </c>
      <c r="D10" s="104" t="s">
        <v>4</v>
      </c>
      <c r="E10" s="106" t="s">
        <v>4</v>
      </c>
      <c r="F10" s="106" t="s">
        <v>4</v>
      </c>
      <c r="G10" s="106" t="s">
        <v>4</v>
      </c>
      <c r="H10" s="106" t="s">
        <v>4</v>
      </c>
      <c r="I10" s="106" t="s">
        <v>4</v>
      </c>
    </row>
    <row r="11" spans="1:17" x14ac:dyDescent="0.25">
      <c r="A11" s="18"/>
      <c r="B11" s="105">
        <v>2021</v>
      </c>
      <c r="C11" s="105">
        <v>2022</v>
      </c>
      <c r="D11" s="105">
        <v>2023</v>
      </c>
      <c r="E11" s="107">
        <v>2024</v>
      </c>
      <c r="F11" s="110">
        <v>2025</v>
      </c>
      <c r="G11" s="110">
        <v>2026</v>
      </c>
      <c r="H11" s="107">
        <v>2027</v>
      </c>
      <c r="I11" s="107">
        <v>2028</v>
      </c>
      <c r="N11" s="4">
        <v>1940000</v>
      </c>
      <c r="O11" s="4">
        <v>250</v>
      </c>
      <c r="P11" s="4">
        <v>7185</v>
      </c>
      <c r="Q11" s="4">
        <f>+O11*P11</f>
        <v>1796250</v>
      </c>
    </row>
    <row r="12" spans="1:17" x14ac:dyDescent="0.25">
      <c r="A12" s="19" t="s">
        <v>5</v>
      </c>
      <c r="B12" s="49"/>
      <c r="C12" s="49"/>
      <c r="D12" s="49"/>
      <c r="E12" s="50"/>
      <c r="F12" s="50"/>
      <c r="G12" s="50"/>
      <c r="H12" s="50"/>
      <c r="I12" s="50"/>
      <c r="O12" s="4">
        <v>300</v>
      </c>
      <c r="P12" s="4">
        <v>7185.11</v>
      </c>
      <c r="Q12" s="4">
        <f>+O12*P12</f>
        <v>2155533</v>
      </c>
    </row>
    <row r="13" spans="1:17" x14ac:dyDescent="0.25">
      <c r="A13" s="18" t="s">
        <v>6</v>
      </c>
      <c r="B13" s="51">
        <f>2460094+98428+173619</f>
        <v>2732141</v>
      </c>
      <c r="C13" s="51">
        <f>2583078+34277+11988+1861</f>
        <v>2631204</v>
      </c>
      <c r="D13" s="51">
        <f>2438163+173538+2632+773+125516-125516</f>
        <v>2615106</v>
      </c>
      <c r="E13" s="52">
        <f>2615000+350000+230000</f>
        <v>3195000</v>
      </c>
      <c r="F13" s="52">
        <f>+E13*1.03</f>
        <v>3290850</v>
      </c>
      <c r="G13" s="52">
        <f>+F13*1.05</f>
        <v>3455392.5</v>
      </c>
      <c r="H13" s="52">
        <f>+G13*1.03</f>
        <v>3559054.2749999999</v>
      </c>
      <c r="I13" s="52">
        <f>+H13*1.05</f>
        <v>3737006.98875</v>
      </c>
      <c r="O13" s="4">
        <v>325</v>
      </c>
      <c r="P13" s="4">
        <v>7185.11</v>
      </c>
      <c r="Q13" s="4">
        <f>+O13*P13</f>
        <v>2335160.75</v>
      </c>
    </row>
    <row r="14" spans="1:17" x14ac:dyDescent="0.25">
      <c r="A14" s="18" t="s">
        <v>7</v>
      </c>
      <c r="B14" s="53">
        <v>4461</v>
      </c>
      <c r="C14" s="53">
        <v>0</v>
      </c>
      <c r="D14" s="53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20"/>
      <c r="O14" s="4">
        <v>350</v>
      </c>
      <c r="P14" s="4">
        <v>7185.11</v>
      </c>
      <c r="Q14" s="4">
        <f>+O14*P14</f>
        <v>2514788.5</v>
      </c>
    </row>
    <row r="15" spans="1:17" x14ac:dyDescent="0.25">
      <c r="A15" s="18" t="s">
        <v>8</v>
      </c>
      <c r="B15" s="53">
        <v>0</v>
      </c>
      <c r="C15" s="53">
        <v>0</v>
      </c>
      <c r="D15" s="53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20"/>
      <c r="O15" s="4">
        <v>350</v>
      </c>
      <c r="P15" s="4">
        <v>7185.11</v>
      </c>
      <c r="Q15" s="4">
        <f>+O15*P15</f>
        <v>2514788.5</v>
      </c>
    </row>
    <row r="16" spans="1:17" x14ac:dyDescent="0.25">
      <c r="A16" s="18" t="s">
        <v>9</v>
      </c>
      <c r="B16" s="53">
        <f>46928+154232+77116+77116</f>
        <v>355392</v>
      </c>
      <c r="C16" s="53">
        <f>598424+44159</f>
        <v>642583</v>
      </c>
      <c r="D16" s="53">
        <f>54973+2620+388070</f>
        <v>445663</v>
      </c>
      <c r="E16" s="54">
        <f>50000+880000+320000</f>
        <v>1250000</v>
      </c>
      <c r="F16" s="54">
        <v>1250000</v>
      </c>
      <c r="G16" s="54">
        <v>1250000</v>
      </c>
      <c r="H16" s="54">
        <v>1250000</v>
      </c>
      <c r="I16" s="54">
        <v>1250000</v>
      </c>
      <c r="J16" s="20"/>
    </row>
    <row r="17" spans="1:17" x14ac:dyDescent="0.25">
      <c r="A17" s="21" t="s">
        <v>10</v>
      </c>
      <c r="B17" s="55">
        <f t="shared" ref="B17:C17" si="0">SUM(B12:B16)</f>
        <v>3091994</v>
      </c>
      <c r="C17" s="55">
        <f t="shared" si="0"/>
        <v>3273787</v>
      </c>
      <c r="D17" s="55">
        <f t="shared" ref="D17:I17" si="1">SUM(D12:D16)</f>
        <v>3060769</v>
      </c>
      <c r="E17" s="56">
        <f t="shared" si="1"/>
        <v>4445000</v>
      </c>
      <c r="F17" s="56">
        <f t="shared" si="1"/>
        <v>4540850</v>
      </c>
      <c r="G17" s="56">
        <f t="shared" si="1"/>
        <v>4705392.5</v>
      </c>
      <c r="H17" s="56">
        <f t="shared" si="1"/>
        <v>4809054.2750000004</v>
      </c>
      <c r="I17" s="56">
        <f t="shared" si="1"/>
        <v>4987006.9887499996</v>
      </c>
      <c r="J17" s="20"/>
    </row>
    <row r="18" spans="1:17" x14ac:dyDescent="0.25">
      <c r="A18" s="21"/>
      <c r="B18" s="55"/>
      <c r="C18" s="55"/>
      <c r="D18" s="55"/>
      <c r="E18" s="56"/>
      <c r="F18" s="56"/>
      <c r="G18" s="56"/>
      <c r="H18" s="56"/>
      <c r="I18" s="56"/>
      <c r="J18" s="20"/>
      <c r="O18" s="4">
        <v>750000</v>
      </c>
      <c r="P18" s="4">
        <f>35000*1.25</f>
        <v>43750</v>
      </c>
      <c r="Q18" s="4">
        <f>(+O18+P18)*1.02</f>
        <v>809625</v>
      </c>
    </row>
    <row r="19" spans="1:17" x14ac:dyDescent="0.25">
      <c r="A19" s="19" t="s">
        <v>11</v>
      </c>
      <c r="B19" s="57"/>
      <c r="C19" s="57"/>
      <c r="D19" s="57"/>
      <c r="E19" s="58"/>
      <c r="F19" s="58"/>
      <c r="G19" s="145"/>
      <c r="H19" s="58"/>
      <c r="I19" s="58"/>
      <c r="J19" s="20"/>
      <c r="O19" s="4">
        <f>+Q18</f>
        <v>809625</v>
      </c>
      <c r="P19" s="4">
        <v>43750</v>
      </c>
      <c r="Q19" s="4">
        <f>(+O19+P19)*1.02</f>
        <v>870442.5</v>
      </c>
    </row>
    <row r="20" spans="1:17" x14ac:dyDescent="0.25">
      <c r="A20" s="18" t="s">
        <v>12</v>
      </c>
      <c r="B20" s="51">
        <v>1934088</v>
      </c>
      <c r="C20" s="51">
        <v>1992335</v>
      </c>
      <c r="D20" s="51">
        <v>2076882</v>
      </c>
      <c r="E20" s="108">
        <v>2229615</v>
      </c>
      <c r="F20" s="52">
        <f>(+E20*1.06)</f>
        <v>2363391.9</v>
      </c>
      <c r="G20" s="52">
        <f>(+F20*1.06)</f>
        <v>2505195.4139999999</v>
      </c>
      <c r="H20" s="52">
        <f>+G20*1.06</f>
        <v>2655507.1388400001</v>
      </c>
      <c r="I20" s="52">
        <f>+H20*1.06</f>
        <v>2814837.5671704002</v>
      </c>
      <c r="J20" s="20"/>
      <c r="O20" s="4">
        <f>+Q19</f>
        <v>870442.5</v>
      </c>
      <c r="P20" s="4">
        <v>43750</v>
      </c>
      <c r="Q20" s="4">
        <f>(+O20+P20)*1.02</f>
        <v>932476.35</v>
      </c>
    </row>
    <row r="21" spans="1:17" x14ac:dyDescent="0.25">
      <c r="A21" s="18" t="s">
        <v>13</v>
      </c>
      <c r="B21" s="53">
        <v>680901</v>
      </c>
      <c r="C21" s="53">
        <v>640747</v>
      </c>
      <c r="D21" s="53">
        <v>679505</v>
      </c>
      <c r="E21" s="59">
        <v>780849</v>
      </c>
      <c r="F21" s="59">
        <f>+F20*0.34</f>
        <v>803553.24600000004</v>
      </c>
      <c r="G21" s="59">
        <f>+G20*0.35</f>
        <v>876818.39489999996</v>
      </c>
      <c r="H21" s="59">
        <f>+H20*0.36</f>
        <v>955982.56998240005</v>
      </c>
      <c r="I21" s="59">
        <f>+I20*0.37</f>
        <v>1041489.899853048</v>
      </c>
      <c r="J21" s="20"/>
      <c r="O21" s="4">
        <f>+Q20</f>
        <v>932476.35</v>
      </c>
      <c r="P21" s="4">
        <v>43750</v>
      </c>
      <c r="Q21" s="4">
        <f>(+O21+P21)*1.02</f>
        <v>995750.87699999998</v>
      </c>
    </row>
    <row r="22" spans="1:17" x14ac:dyDescent="0.25">
      <c r="A22" s="18" t="s">
        <v>14</v>
      </c>
      <c r="B22" s="53">
        <v>1048661</v>
      </c>
      <c r="C22" s="53">
        <v>903275</v>
      </c>
      <c r="D22" s="53">
        <v>884041</v>
      </c>
      <c r="E22" s="59">
        <f>2647605-600000-300145</f>
        <v>1747460</v>
      </c>
      <c r="F22" s="59">
        <f>884041*1.05</f>
        <v>928243.05</v>
      </c>
      <c r="G22" s="59">
        <f>+F22*1.04</f>
        <v>965372.77200000011</v>
      </c>
      <c r="H22" s="59">
        <f>+G22*1.03</f>
        <v>994333.95516000013</v>
      </c>
      <c r="I22" s="59">
        <f t="shared" ref="I22:I23" si="2">+H22*1.02</f>
        <v>1014220.6342632001</v>
      </c>
      <c r="J22" s="20"/>
    </row>
    <row r="23" spans="1:17" x14ac:dyDescent="0.25">
      <c r="A23" s="18" t="s">
        <v>15</v>
      </c>
      <c r="B23" s="53">
        <v>78833</v>
      </c>
      <c r="C23" s="53">
        <v>143043</v>
      </c>
      <c r="D23" s="53">
        <v>188841</v>
      </c>
      <c r="E23" s="59">
        <f>573352-230000</f>
        <v>343352</v>
      </c>
      <c r="F23" s="59">
        <f>188841*1.05</f>
        <v>198283.05000000002</v>
      </c>
      <c r="G23" s="59">
        <f>+F23*1.04</f>
        <v>206214.37200000003</v>
      </c>
      <c r="H23" s="59">
        <f>+G23*1.03</f>
        <v>212400.80316000004</v>
      </c>
      <c r="I23" s="59">
        <f t="shared" si="2"/>
        <v>216648.81922320006</v>
      </c>
      <c r="J23" s="20"/>
    </row>
    <row r="24" spans="1:17" x14ac:dyDescent="0.25">
      <c r="A24" s="18" t="s">
        <v>16</v>
      </c>
      <c r="B24" s="53">
        <v>2499608</v>
      </c>
      <c r="C24" s="53">
        <v>2961931</v>
      </c>
      <c r="D24" s="53">
        <v>317190</v>
      </c>
      <c r="E24" s="59">
        <f>3472455+200000</f>
        <v>3672455</v>
      </c>
      <c r="F24" s="59">
        <v>300000</v>
      </c>
      <c r="G24" s="59">
        <v>300000</v>
      </c>
      <c r="H24" s="59">
        <v>300000</v>
      </c>
      <c r="I24" s="59">
        <v>300000</v>
      </c>
      <c r="J24" s="20"/>
    </row>
    <row r="25" spans="1:17" x14ac:dyDescent="0.25">
      <c r="A25" s="18" t="s">
        <v>17</v>
      </c>
      <c r="B25" s="53">
        <v>0</v>
      </c>
      <c r="C25" s="53">
        <v>0</v>
      </c>
      <c r="D25" s="53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20"/>
    </row>
    <row r="26" spans="1:17" x14ac:dyDescent="0.25">
      <c r="A26" s="18" t="s">
        <v>18</v>
      </c>
      <c r="B26" s="53">
        <v>313034</v>
      </c>
      <c r="C26" s="53">
        <v>421960</v>
      </c>
      <c r="D26" s="53">
        <v>368894</v>
      </c>
      <c r="E26" s="59">
        <v>708003</v>
      </c>
      <c r="F26" s="59">
        <f>+D26*1.05</f>
        <v>387338.7</v>
      </c>
      <c r="G26" s="59">
        <f>+F26*1.02</f>
        <v>395085.47400000005</v>
      </c>
      <c r="H26" s="59">
        <f>+G26*1.02</f>
        <v>402987.18348000007</v>
      </c>
      <c r="I26" s="59">
        <f>+H26*1.02</f>
        <v>411046.92714960006</v>
      </c>
      <c r="J26" s="20"/>
    </row>
    <row r="27" spans="1:17" x14ac:dyDescent="0.25">
      <c r="A27" s="18" t="s">
        <v>19</v>
      </c>
      <c r="B27" s="53">
        <v>0</v>
      </c>
      <c r="C27" s="53">
        <v>0</v>
      </c>
      <c r="D27" s="53">
        <v>0</v>
      </c>
      <c r="E27" s="59">
        <v>0</v>
      </c>
      <c r="F27" s="60">
        <v>0</v>
      </c>
      <c r="G27" s="60">
        <v>0</v>
      </c>
      <c r="H27" s="60">
        <v>0</v>
      </c>
      <c r="I27" s="60">
        <v>0</v>
      </c>
      <c r="J27" s="20"/>
    </row>
    <row r="28" spans="1:17" x14ac:dyDescent="0.25">
      <c r="A28" s="18" t="s">
        <v>20</v>
      </c>
      <c r="B28" s="55">
        <f t="shared" ref="B28:C28" si="3">SUM(B19:B27)</f>
        <v>6555125</v>
      </c>
      <c r="C28" s="55">
        <f t="shared" si="3"/>
        <v>7063291</v>
      </c>
      <c r="D28" s="55">
        <f t="shared" ref="D28" si="4">SUM(D19:D27)</f>
        <v>4515353</v>
      </c>
      <c r="E28" s="56">
        <f>SUM(E19:E27)</f>
        <v>9481734</v>
      </c>
      <c r="F28" s="56">
        <f t="shared" ref="F28:I28" si="5">SUM(F19:F27)</f>
        <v>4980809.9459999995</v>
      </c>
      <c r="G28" s="56">
        <f t="shared" si="5"/>
        <v>5248686.4269000003</v>
      </c>
      <c r="H28" s="56">
        <f t="shared" si="5"/>
        <v>5521211.6506224005</v>
      </c>
      <c r="I28" s="56">
        <f t="shared" si="5"/>
        <v>5798243.8476594482</v>
      </c>
      <c r="J28" s="22"/>
    </row>
    <row r="29" spans="1:17" ht="12" customHeight="1" x14ac:dyDescent="0.25">
      <c r="A29" s="18"/>
      <c r="B29" s="55"/>
      <c r="C29" s="55"/>
      <c r="D29" s="55"/>
      <c r="E29" s="56"/>
      <c r="F29" s="56"/>
      <c r="G29" s="56"/>
      <c r="H29" s="56"/>
      <c r="I29" s="56"/>
      <c r="J29" s="20"/>
    </row>
    <row r="30" spans="1:17" ht="12" customHeight="1" x14ac:dyDescent="0.25">
      <c r="A30" s="18" t="s">
        <v>21</v>
      </c>
      <c r="B30" s="55"/>
      <c r="C30" s="55"/>
      <c r="D30" s="55"/>
      <c r="E30" s="56"/>
      <c r="F30" s="56"/>
      <c r="G30" s="56"/>
      <c r="H30" s="56"/>
      <c r="I30" s="56"/>
      <c r="J30" s="20"/>
    </row>
    <row r="31" spans="1:17" ht="12" customHeight="1" x14ac:dyDescent="0.25">
      <c r="A31" s="18" t="s">
        <v>11</v>
      </c>
      <c r="B31" s="55">
        <f t="shared" ref="B31:C31" si="6">+B17-B28</f>
        <v>-3463131</v>
      </c>
      <c r="C31" s="55">
        <f t="shared" si="6"/>
        <v>-3789504</v>
      </c>
      <c r="D31" s="55">
        <f t="shared" ref="D31:I31" si="7">+D17-D28</f>
        <v>-1454584</v>
      </c>
      <c r="E31" s="56">
        <f t="shared" si="7"/>
        <v>-5036734</v>
      </c>
      <c r="F31" s="56">
        <f t="shared" si="7"/>
        <v>-439959.94599999953</v>
      </c>
      <c r="G31" s="56">
        <f t="shared" si="7"/>
        <v>-543293.92690000031</v>
      </c>
      <c r="H31" s="56">
        <f t="shared" si="7"/>
        <v>-712157.37562240008</v>
      </c>
      <c r="I31" s="56">
        <f t="shared" si="7"/>
        <v>-811236.85890944861</v>
      </c>
      <c r="J31" s="20"/>
    </row>
    <row r="32" spans="1:17" ht="12" customHeight="1" x14ac:dyDescent="0.25">
      <c r="A32" s="18"/>
      <c r="B32" s="55"/>
      <c r="C32" s="55"/>
      <c r="D32" s="55"/>
      <c r="E32" s="56"/>
      <c r="F32" s="56"/>
      <c r="G32" s="56"/>
      <c r="H32" s="56"/>
      <c r="I32" s="56"/>
      <c r="J32" s="20"/>
    </row>
    <row r="33" spans="1:10" ht="12" customHeight="1" x14ac:dyDescent="0.25">
      <c r="A33" s="23" t="s">
        <v>22</v>
      </c>
      <c r="B33" s="57"/>
      <c r="C33" s="57"/>
      <c r="D33" s="57"/>
      <c r="E33" s="61"/>
      <c r="F33" s="61"/>
      <c r="G33" s="61"/>
      <c r="H33" s="61"/>
      <c r="I33" s="61"/>
      <c r="J33" s="20"/>
    </row>
    <row r="34" spans="1:10" ht="12" customHeight="1" x14ac:dyDescent="0.25">
      <c r="A34" s="24" t="s">
        <v>23</v>
      </c>
      <c r="B34" s="51">
        <f>77583+163007+12657+71783+60991+225046+9759+20782-727+2610+8045-6</f>
        <v>651530</v>
      </c>
      <c r="C34" s="51">
        <f>1563403+905341</f>
        <v>2468744</v>
      </c>
      <c r="D34" s="51">
        <v>1194640</v>
      </c>
      <c r="E34" s="109">
        <v>1824909</v>
      </c>
      <c r="F34" s="52">
        <f>1824909-1425045</f>
        <v>399864</v>
      </c>
      <c r="G34" s="52">
        <f>+F34*1.02</f>
        <v>407861.28</v>
      </c>
      <c r="H34" s="52">
        <f>+G34*1.02</f>
        <v>416018.50560000003</v>
      </c>
      <c r="I34" s="52">
        <f>+H34*1.02</f>
        <v>424338.87571200007</v>
      </c>
      <c r="J34" s="20"/>
    </row>
    <row r="35" spans="1:10" ht="12" customHeight="1" x14ac:dyDescent="0.25">
      <c r="A35" s="18" t="s">
        <v>24</v>
      </c>
      <c r="B35" s="53">
        <f>917+126295</f>
        <v>127212</v>
      </c>
      <c r="C35" s="53">
        <v>128502</v>
      </c>
      <c r="D35" s="53">
        <v>125516</v>
      </c>
      <c r="E35" s="54">
        <v>125505</v>
      </c>
      <c r="F35" s="54">
        <v>126000</v>
      </c>
      <c r="G35" s="54">
        <v>127000</v>
      </c>
      <c r="H35" s="54">
        <v>128000</v>
      </c>
      <c r="I35" s="54">
        <v>129000</v>
      </c>
      <c r="J35" s="20"/>
    </row>
    <row r="36" spans="1:10" ht="12" customHeight="1" x14ac:dyDescent="0.25">
      <c r="A36" s="18" t="s">
        <v>25</v>
      </c>
      <c r="B36" s="53">
        <v>0</v>
      </c>
      <c r="C36" s="53">
        <v>0</v>
      </c>
      <c r="D36" s="53">
        <v>0</v>
      </c>
      <c r="E36" s="54">
        <v>1530000</v>
      </c>
      <c r="F36" s="54">
        <v>0</v>
      </c>
      <c r="G36" s="54">
        <v>0</v>
      </c>
      <c r="H36" s="54">
        <v>0</v>
      </c>
      <c r="I36" s="54">
        <v>0</v>
      </c>
      <c r="J36" s="20"/>
    </row>
    <row r="37" spans="1:10" ht="12" customHeight="1" x14ac:dyDescent="0.25">
      <c r="A37" s="18" t="s">
        <v>26</v>
      </c>
      <c r="B37" s="53">
        <f>235596+10381+121990+14402-1300+6300+145000+22808+15000+2233+6745+1193901+1037894+5200+12850+12000</f>
        <v>2841000</v>
      </c>
      <c r="C37" s="53">
        <v>1972150</v>
      </c>
      <c r="D37" s="53">
        <v>1945637</v>
      </c>
      <c r="E37" s="54">
        <f>625000+1000000</f>
        <v>1625000</v>
      </c>
      <c r="F37" s="54">
        <v>550000</v>
      </c>
      <c r="G37" s="54">
        <v>575000</v>
      </c>
      <c r="H37" s="54">
        <v>600000</v>
      </c>
      <c r="I37" s="54">
        <v>625000</v>
      </c>
      <c r="J37" s="20"/>
    </row>
    <row r="38" spans="1:10" ht="12" customHeight="1" x14ac:dyDescent="0.25">
      <c r="A38" s="18" t="s">
        <v>27</v>
      </c>
      <c r="B38" s="53">
        <v>74</v>
      </c>
      <c r="C38" s="53">
        <v>117</v>
      </c>
      <c r="D38" s="53">
        <v>17159</v>
      </c>
      <c r="E38" s="54">
        <v>30000</v>
      </c>
      <c r="F38" s="54">
        <v>40000</v>
      </c>
      <c r="G38" s="54">
        <v>50000</v>
      </c>
      <c r="H38" s="54">
        <v>60000</v>
      </c>
      <c r="I38" s="54">
        <v>70000</v>
      </c>
      <c r="J38" s="20"/>
    </row>
    <row r="39" spans="1:10" ht="12" customHeight="1" x14ac:dyDescent="0.25">
      <c r="A39" s="18" t="s">
        <v>28</v>
      </c>
      <c r="B39" s="53">
        <v>0</v>
      </c>
      <c r="C39" s="53">
        <v>0</v>
      </c>
      <c r="D39" s="53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20"/>
    </row>
    <row r="40" spans="1:10" ht="12" customHeight="1" x14ac:dyDescent="0.25">
      <c r="A40" s="18" t="s">
        <v>29</v>
      </c>
      <c r="B40" s="53">
        <v>0</v>
      </c>
      <c r="C40" s="53">
        <v>0</v>
      </c>
      <c r="D40" s="53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20"/>
    </row>
    <row r="41" spans="1:10" ht="12" customHeight="1" x14ac:dyDescent="0.25">
      <c r="A41" s="18" t="s">
        <v>30</v>
      </c>
      <c r="B41" s="53">
        <v>0</v>
      </c>
      <c r="C41" s="53">
        <v>0</v>
      </c>
      <c r="D41" s="53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20"/>
    </row>
    <row r="42" spans="1:10" ht="12" customHeight="1" x14ac:dyDescent="0.25">
      <c r="A42" s="18" t="s">
        <v>31</v>
      </c>
      <c r="B42" s="53">
        <v>0</v>
      </c>
      <c r="C42" s="53">
        <v>0</v>
      </c>
      <c r="D42" s="53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20"/>
    </row>
    <row r="43" spans="1:10" ht="12" customHeight="1" x14ac:dyDescent="0.25">
      <c r="A43" s="18" t="s">
        <v>32</v>
      </c>
      <c r="B43" s="53">
        <v>0</v>
      </c>
      <c r="C43" s="53">
        <v>0</v>
      </c>
      <c r="D43" s="53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20"/>
    </row>
    <row r="44" spans="1:10" ht="12" customHeight="1" x14ac:dyDescent="0.25">
      <c r="A44" s="18" t="s">
        <v>33</v>
      </c>
      <c r="B44" s="55">
        <f t="shared" ref="B44:C44" si="8">SUM(B33:B43)</f>
        <v>3619816</v>
      </c>
      <c r="C44" s="55">
        <f t="shared" si="8"/>
        <v>4569513</v>
      </c>
      <c r="D44" s="55">
        <f t="shared" ref="D44:I44" si="9">SUM(D33:D43)</f>
        <v>3282952</v>
      </c>
      <c r="E44" s="56">
        <f>SUM(E33:E43)</f>
        <v>5135414</v>
      </c>
      <c r="F44" s="56">
        <f t="shared" si="9"/>
        <v>1115864</v>
      </c>
      <c r="G44" s="56">
        <f t="shared" si="9"/>
        <v>1159861.28</v>
      </c>
      <c r="H44" s="56">
        <f t="shared" si="9"/>
        <v>1204018.5056</v>
      </c>
      <c r="I44" s="56">
        <f t="shared" si="9"/>
        <v>1248338.8757120001</v>
      </c>
      <c r="J44" s="20"/>
    </row>
    <row r="45" spans="1:10" ht="12" customHeight="1" x14ac:dyDescent="0.25">
      <c r="A45" s="18"/>
      <c r="B45" s="62"/>
      <c r="C45" s="62"/>
      <c r="D45" s="62"/>
      <c r="E45" s="63"/>
      <c r="F45" s="63"/>
      <c r="G45" s="63"/>
      <c r="H45" s="63"/>
      <c r="I45" s="63"/>
      <c r="J45" s="20"/>
    </row>
    <row r="46" spans="1:10" ht="12" hidden="1" customHeight="1" x14ac:dyDescent="0.25">
      <c r="A46" s="18"/>
      <c r="B46" s="62"/>
      <c r="C46" s="62"/>
      <c r="D46" s="62"/>
      <c r="E46" s="63"/>
      <c r="F46" s="63"/>
      <c r="G46" s="63"/>
      <c r="H46" s="63"/>
      <c r="I46" s="63"/>
      <c r="J46" s="20"/>
    </row>
    <row r="47" spans="1:10" ht="12" customHeight="1" x14ac:dyDescent="0.25">
      <c r="A47" s="18" t="s">
        <v>34</v>
      </c>
      <c r="B47" s="62"/>
      <c r="C47" s="62"/>
      <c r="D47" s="62"/>
      <c r="E47" s="63"/>
      <c r="F47" s="63"/>
      <c r="G47" s="63"/>
      <c r="H47" s="63"/>
      <c r="I47" s="63"/>
      <c r="J47" s="20"/>
    </row>
    <row r="48" spans="1:10" ht="12" customHeight="1" x14ac:dyDescent="0.25">
      <c r="A48" s="18" t="s">
        <v>35</v>
      </c>
      <c r="B48" s="62"/>
      <c r="C48" s="62"/>
      <c r="D48" s="62"/>
      <c r="E48" s="63"/>
      <c r="F48" s="63"/>
      <c r="G48" s="63"/>
      <c r="H48" s="63"/>
      <c r="I48" s="63"/>
      <c r="J48" s="20"/>
    </row>
    <row r="49" spans="1:12" ht="12" customHeight="1" x14ac:dyDescent="0.25">
      <c r="A49" s="18" t="s">
        <v>36</v>
      </c>
      <c r="B49" s="62">
        <f t="shared" ref="B49:C49" si="10">+B31+B44</f>
        <v>156685</v>
      </c>
      <c r="C49" s="62">
        <f t="shared" si="10"/>
        <v>780009</v>
      </c>
      <c r="D49" s="62">
        <f t="shared" ref="D49:I49" si="11">+D31+D44</f>
        <v>1828368</v>
      </c>
      <c r="E49" s="150">
        <f>+E31+E44</f>
        <v>98680</v>
      </c>
      <c r="F49" s="150">
        <f t="shared" si="11"/>
        <v>675904.05400000047</v>
      </c>
      <c r="G49" s="150">
        <f t="shared" si="11"/>
        <v>616567.35309999972</v>
      </c>
      <c r="H49" s="150">
        <f t="shared" si="11"/>
        <v>491861.12997759995</v>
      </c>
      <c r="I49" s="150">
        <f t="shared" si="11"/>
        <v>437102.01680255146</v>
      </c>
      <c r="J49" s="20"/>
    </row>
    <row r="50" spans="1:12" ht="12" customHeight="1" x14ac:dyDescent="0.25">
      <c r="A50" s="18"/>
      <c r="B50" s="62"/>
      <c r="C50" s="62"/>
      <c r="D50" s="62"/>
      <c r="E50" s="63"/>
      <c r="F50" s="63"/>
      <c r="G50" s="63"/>
      <c r="H50" s="63"/>
      <c r="I50" s="63"/>
      <c r="J50" s="20"/>
    </row>
    <row r="51" spans="1:12" ht="12" customHeight="1" x14ac:dyDescent="0.25">
      <c r="A51" s="18" t="s">
        <v>37</v>
      </c>
      <c r="B51" s="62">
        <v>1686197</v>
      </c>
      <c r="C51" s="62">
        <f t="shared" ref="C51" si="12">B53</f>
        <v>1842882</v>
      </c>
      <c r="D51" s="62">
        <f t="shared" ref="D51:I51" si="13">C53</f>
        <v>2622891</v>
      </c>
      <c r="E51" s="63">
        <f t="shared" si="13"/>
        <v>4451259</v>
      </c>
      <c r="F51" s="63">
        <f t="shared" si="13"/>
        <v>4549939</v>
      </c>
      <c r="G51" s="63">
        <f t="shared" si="13"/>
        <v>5225843.0540000005</v>
      </c>
      <c r="H51" s="63">
        <f t="shared" si="13"/>
        <v>5842410.4071000004</v>
      </c>
      <c r="I51" s="63">
        <f t="shared" si="13"/>
        <v>6334271.5370776001</v>
      </c>
      <c r="J51" s="20"/>
    </row>
    <row r="52" spans="1:12" ht="12" customHeight="1" x14ac:dyDescent="0.25">
      <c r="A52" s="18"/>
      <c r="B52" s="62"/>
      <c r="C52" s="62"/>
      <c r="D52" s="62"/>
      <c r="E52" s="63"/>
      <c r="F52" s="63"/>
      <c r="G52" s="63"/>
      <c r="H52" s="63"/>
      <c r="I52" s="63"/>
      <c r="K52" s="3"/>
    </row>
    <row r="53" spans="1:12" ht="12" customHeight="1" x14ac:dyDescent="0.25">
      <c r="A53" s="18" t="s">
        <v>38</v>
      </c>
      <c r="B53" s="62">
        <f t="shared" ref="B53:C53" si="14">+B49+B51</f>
        <v>1842882</v>
      </c>
      <c r="C53" s="62">
        <f t="shared" si="14"/>
        <v>2622891</v>
      </c>
      <c r="D53" s="62">
        <f t="shared" ref="D53:I53" si="15">+D49+D51</f>
        <v>4451259</v>
      </c>
      <c r="E53" s="63">
        <f t="shared" si="15"/>
        <v>4549939</v>
      </c>
      <c r="F53" s="63">
        <f t="shared" si="15"/>
        <v>5225843.0540000005</v>
      </c>
      <c r="G53" s="63">
        <f t="shared" si="15"/>
        <v>5842410.4071000004</v>
      </c>
      <c r="H53" s="63">
        <f t="shared" si="15"/>
        <v>6334271.5370776001</v>
      </c>
      <c r="I53" s="63">
        <f t="shared" si="15"/>
        <v>6771373.5538801514</v>
      </c>
      <c r="K53" s="3"/>
      <c r="L53" s="3"/>
    </row>
    <row r="54" spans="1:12" ht="12" hidden="1" customHeight="1" x14ac:dyDescent="0.25">
      <c r="A54" s="18"/>
      <c r="B54" s="27"/>
      <c r="C54" s="27"/>
      <c r="D54" s="27"/>
      <c r="E54" s="27"/>
      <c r="F54" s="27"/>
      <c r="G54" s="27"/>
      <c r="H54" s="27"/>
      <c r="I54" s="27"/>
    </row>
    <row r="55" spans="1:12" ht="12" hidden="1" customHeight="1" x14ac:dyDescent="0.25">
      <c r="A55" s="19" t="s">
        <v>39</v>
      </c>
      <c r="B55" s="25">
        <v>0</v>
      </c>
      <c r="C55" s="25">
        <v>0</v>
      </c>
      <c r="D55" s="25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</row>
    <row r="56" spans="1:12" ht="12" hidden="1" customHeight="1" x14ac:dyDescent="0.25">
      <c r="A56" s="19"/>
      <c r="B56" s="25">
        <v>0</v>
      </c>
      <c r="C56" s="25">
        <v>0</v>
      </c>
      <c r="D56" s="25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</row>
    <row r="57" spans="1:12" ht="12" hidden="1" customHeight="1" x14ac:dyDescent="0.25">
      <c r="A57" s="28" t="s">
        <v>40</v>
      </c>
      <c r="B57" s="29">
        <v>0</v>
      </c>
      <c r="C57" s="30">
        <v>0</v>
      </c>
      <c r="D57" s="30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2"/>
    </row>
    <row r="58" spans="1:12" ht="12" hidden="1" customHeight="1" x14ac:dyDescent="0.25">
      <c r="A58" s="28" t="s">
        <v>41</v>
      </c>
      <c r="B58" s="29">
        <v>0</v>
      </c>
      <c r="C58" s="30">
        <v>0</v>
      </c>
      <c r="D58" s="30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2"/>
    </row>
    <row r="59" spans="1:12" hidden="1" x14ac:dyDescent="0.25">
      <c r="A59" s="28" t="s">
        <v>42</v>
      </c>
      <c r="B59" s="29">
        <v>0</v>
      </c>
      <c r="C59" s="30">
        <v>0</v>
      </c>
      <c r="D59" s="30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2"/>
    </row>
    <row r="60" spans="1:12" hidden="1" x14ac:dyDescent="0.25">
      <c r="A60" s="28" t="s">
        <v>43</v>
      </c>
      <c r="B60" s="29">
        <v>0</v>
      </c>
      <c r="C60" s="30">
        <v>0</v>
      </c>
      <c r="D60" s="30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2"/>
    </row>
    <row r="61" spans="1:12" hidden="1" x14ac:dyDescent="0.25">
      <c r="A61" s="28" t="s">
        <v>44</v>
      </c>
      <c r="B61" s="29">
        <v>0</v>
      </c>
      <c r="C61" s="30">
        <v>0</v>
      </c>
      <c r="D61" s="30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2"/>
    </row>
    <row r="62" spans="1:12" hidden="1" x14ac:dyDescent="0.25">
      <c r="A62" s="28" t="s">
        <v>45</v>
      </c>
      <c r="B62" s="29">
        <v>0</v>
      </c>
      <c r="C62" s="30">
        <v>0</v>
      </c>
      <c r="D62" s="30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/>
    </row>
    <row r="63" spans="1:12" hidden="1" x14ac:dyDescent="0.25">
      <c r="A63" s="28"/>
      <c r="B63" s="33"/>
      <c r="C63" s="34"/>
      <c r="D63" s="102"/>
      <c r="E63" s="33"/>
      <c r="F63" s="33"/>
      <c r="G63" s="33"/>
      <c r="H63" s="33"/>
      <c r="I63" s="33"/>
      <c r="J63" s="32"/>
    </row>
    <row r="64" spans="1:12" ht="14" x14ac:dyDescent="0.3">
      <c r="A64" s="68" t="s">
        <v>46</v>
      </c>
      <c r="B64" s="33"/>
      <c r="C64" s="34"/>
      <c r="D64" s="34"/>
      <c r="E64" s="33"/>
      <c r="F64" s="33"/>
      <c r="G64" s="33"/>
      <c r="H64" s="33"/>
      <c r="I64" s="33"/>
      <c r="J64" s="32"/>
    </row>
    <row r="65" spans="1:10" s="36" customFormat="1" ht="13.5" customHeight="1" x14ac:dyDescent="0.25">
      <c r="A65" s="19"/>
      <c r="B65" s="166" t="s">
        <v>2</v>
      </c>
      <c r="C65" s="167"/>
      <c r="D65" s="168"/>
      <c r="E65" s="169" t="s">
        <v>3</v>
      </c>
      <c r="F65" s="170"/>
      <c r="G65" s="170"/>
      <c r="H65" s="170"/>
      <c r="I65" s="171"/>
      <c r="J65" s="35"/>
    </row>
    <row r="66" spans="1:10" x14ac:dyDescent="0.25">
      <c r="A66" s="18"/>
      <c r="B66" s="104" t="s">
        <v>4</v>
      </c>
      <c r="C66" s="104" t="s">
        <v>4</v>
      </c>
      <c r="D66" s="104" t="s">
        <v>4</v>
      </c>
      <c r="E66" s="106" t="s">
        <v>4</v>
      </c>
      <c r="F66" s="106" t="s">
        <v>4</v>
      </c>
      <c r="G66" s="106" t="s">
        <v>4</v>
      </c>
      <c r="H66" s="106" t="s">
        <v>4</v>
      </c>
      <c r="I66" s="106" t="s">
        <v>4</v>
      </c>
      <c r="J66" s="4"/>
    </row>
    <row r="67" spans="1:10" x14ac:dyDescent="0.25">
      <c r="A67" s="19" t="s">
        <v>47</v>
      </c>
      <c r="B67" s="105">
        <v>2021</v>
      </c>
      <c r="C67" s="105">
        <v>2022</v>
      </c>
      <c r="D67" s="105">
        <v>2023</v>
      </c>
      <c r="E67" s="107">
        <v>2024</v>
      </c>
      <c r="F67" s="110">
        <v>2025</v>
      </c>
      <c r="G67" s="110">
        <v>2026</v>
      </c>
      <c r="H67" s="107">
        <v>2027</v>
      </c>
      <c r="I67" s="107">
        <v>2028</v>
      </c>
      <c r="J67" s="4"/>
    </row>
    <row r="68" spans="1:10" x14ac:dyDescent="0.25">
      <c r="A68" s="18" t="s">
        <v>76</v>
      </c>
      <c r="B68" s="46">
        <v>355</v>
      </c>
      <c r="C68" s="46">
        <v>342</v>
      </c>
      <c r="D68" s="46">
        <v>333</v>
      </c>
      <c r="E68" s="118">
        <v>350</v>
      </c>
      <c r="F68" s="47">
        <v>355</v>
      </c>
      <c r="G68" s="47">
        <v>360</v>
      </c>
      <c r="H68" s="47">
        <v>365</v>
      </c>
      <c r="I68" s="69">
        <v>370</v>
      </c>
      <c r="J68" s="4"/>
    </row>
    <row r="69" spans="1:10" x14ac:dyDescent="0.25">
      <c r="A69" s="18" t="s">
        <v>48</v>
      </c>
      <c r="B69" s="46">
        <v>29</v>
      </c>
      <c r="C69" s="46">
        <v>29</v>
      </c>
      <c r="D69" s="46">
        <v>29</v>
      </c>
      <c r="E69" s="118">
        <v>29</v>
      </c>
      <c r="F69" s="47">
        <v>29</v>
      </c>
      <c r="G69" s="48">
        <v>29</v>
      </c>
      <c r="H69" s="48">
        <v>29</v>
      </c>
      <c r="I69" s="70">
        <v>29</v>
      </c>
      <c r="J69" s="4"/>
    </row>
    <row r="70" spans="1:10" x14ac:dyDescent="0.25">
      <c r="A70" s="18" t="s">
        <v>49</v>
      </c>
      <c r="B70" s="46">
        <v>2</v>
      </c>
      <c r="C70" s="46">
        <v>2</v>
      </c>
      <c r="D70" s="46">
        <v>3</v>
      </c>
      <c r="E70" s="118">
        <v>3</v>
      </c>
      <c r="F70" s="47">
        <v>3</v>
      </c>
      <c r="G70" s="48">
        <v>3</v>
      </c>
      <c r="H70" s="48">
        <v>3</v>
      </c>
      <c r="I70" s="70">
        <v>3</v>
      </c>
      <c r="J70" s="4"/>
    </row>
    <row r="71" spans="1:10" ht="12" thickBot="1" x14ac:dyDescent="0.3">
      <c r="A71" s="18" t="s">
        <v>50</v>
      </c>
      <c r="B71" s="97">
        <v>4</v>
      </c>
      <c r="C71" s="97">
        <v>4</v>
      </c>
      <c r="D71" s="97">
        <v>5</v>
      </c>
      <c r="E71" s="119">
        <v>7</v>
      </c>
      <c r="F71" s="98">
        <v>5</v>
      </c>
      <c r="G71" s="71">
        <v>5</v>
      </c>
      <c r="H71" s="71">
        <v>5</v>
      </c>
      <c r="I71" s="72">
        <v>5</v>
      </c>
      <c r="J71" s="4"/>
    </row>
    <row r="72" spans="1:10" x14ac:dyDescent="0.25">
      <c r="A72" s="18"/>
      <c r="B72" s="117"/>
      <c r="C72" s="117"/>
      <c r="D72" s="117"/>
      <c r="E72" s="37"/>
      <c r="F72" s="37"/>
      <c r="G72" s="38"/>
      <c r="H72" s="38"/>
      <c r="I72" s="39"/>
      <c r="J72" s="4"/>
    </row>
    <row r="73" spans="1:10" ht="12" thickBot="1" x14ac:dyDescent="0.3">
      <c r="A73" s="19" t="s">
        <v>51</v>
      </c>
      <c r="B73" s="117"/>
      <c r="C73" s="117"/>
      <c r="D73" s="117"/>
      <c r="E73" s="37"/>
      <c r="F73" s="37"/>
      <c r="G73" s="38"/>
      <c r="H73" s="38"/>
      <c r="I73" s="39"/>
      <c r="J73" s="4"/>
    </row>
    <row r="74" spans="1:10" x14ac:dyDescent="0.25">
      <c r="A74" s="18" t="s">
        <v>52</v>
      </c>
      <c r="B74" s="94">
        <v>309297</v>
      </c>
      <c r="C74" s="94">
        <v>261798</v>
      </c>
      <c r="D74" s="94">
        <v>312124</v>
      </c>
      <c r="E74" s="95">
        <v>325000</v>
      </c>
      <c r="F74" s="95">
        <v>350000</v>
      </c>
      <c r="G74" s="95">
        <v>355000</v>
      </c>
      <c r="H74" s="95">
        <v>360000</v>
      </c>
      <c r="I74" s="96">
        <v>365000</v>
      </c>
      <c r="J74" s="4"/>
    </row>
    <row r="75" spans="1:10" x14ac:dyDescent="0.25">
      <c r="A75" s="18" t="s">
        <v>53</v>
      </c>
      <c r="B75" s="134">
        <v>0</v>
      </c>
      <c r="C75" s="134">
        <v>0</v>
      </c>
      <c r="D75" s="134">
        <v>0</v>
      </c>
      <c r="E75" s="135">
        <v>0</v>
      </c>
      <c r="F75" s="135">
        <v>0</v>
      </c>
      <c r="G75" s="135">
        <v>0</v>
      </c>
      <c r="H75" s="135">
        <v>0</v>
      </c>
      <c r="I75" s="136">
        <v>0</v>
      </c>
      <c r="J75" s="4"/>
    </row>
    <row r="76" spans="1:10" x14ac:dyDescent="0.25">
      <c r="A76" s="18" t="s">
        <v>54</v>
      </c>
      <c r="B76" s="134">
        <v>300871</v>
      </c>
      <c r="C76" s="134">
        <v>6373</v>
      </c>
      <c r="D76" s="134">
        <v>5489</v>
      </c>
      <c r="E76" s="135">
        <v>11000</v>
      </c>
      <c r="F76" s="135">
        <v>11000</v>
      </c>
      <c r="G76" s="135">
        <v>11000</v>
      </c>
      <c r="H76" s="135">
        <v>11000</v>
      </c>
      <c r="I76" s="136">
        <v>11000</v>
      </c>
      <c r="J76" s="4"/>
    </row>
    <row r="77" spans="1:10" x14ac:dyDescent="0.25">
      <c r="A77" s="18" t="s">
        <v>55</v>
      </c>
      <c r="B77" s="134">
        <v>0</v>
      </c>
      <c r="C77" s="134">
        <v>0</v>
      </c>
      <c r="D77" s="134">
        <v>0</v>
      </c>
      <c r="E77" s="135">
        <v>0</v>
      </c>
      <c r="F77" s="135">
        <v>0</v>
      </c>
      <c r="G77" s="135">
        <v>0</v>
      </c>
      <c r="H77" s="135">
        <v>0</v>
      </c>
      <c r="I77" s="136">
        <v>0</v>
      </c>
      <c r="J77" s="4"/>
    </row>
    <row r="78" spans="1:10" x14ac:dyDescent="0.25">
      <c r="A78" s="18" t="s">
        <v>56</v>
      </c>
      <c r="B78" s="134">
        <v>0</v>
      </c>
      <c r="C78" s="134">
        <v>0</v>
      </c>
      <c r="D78" s="134">
        <v>0</v>
      </c>
      <c r="E78" s="135">
        <v>0</v>
      </c>
      <c r="F78" s="135">
        <v>0</v>
      </c>
      <c r="G78" s="135">
        <v>0</v>
      </c>
      <c r="H78" s="135">
        <v>0</v>
      </c>
      <c r="I78" s="136">
        <v>0</v>
      </c>
      <c r="J78" s="4"/>
    </row>
    <row r="79" spans="1:10" x14ac:dyDescent="0.25">
      <c r="A79" s="18" t="s">
        <v>57</v>
      </c>
      <c r="B79" s="134">
        <v>43556</v>
      </c>
      <c r="C79" s="134">
        <v>46229</v>
      </c>
      <c r="D79" s="134">
        <v>44508</v>
      </c>
      <c r="E79" s="135">
        <v>47000</v>
      </c>
      <c r="F79" s="135">
        <v>48000</v>
      </c>
      <c r="G79" s="135">
        <v>49000</v>
      </c>
      <c r="H79" s="135">
        <v>50000</v>
      </c>
      <c r="I79" s="136">
        <v>51000</v>
      </c>
      <c r="J79" s="4"/>
    </row>
    <row r="80" spans="1:10" x14ac:dyDescent="0.25">
      <c r="A80" s="18" t="s">
        <v>58</v>
      </c>
      <c r="B80" s="134">
        <v>0</v>
      </c>
      <c r="C80" s="134">
        <v>0</v>
      </c>
      <c r="D80" s="134">
        <v>16851</v>
      </c>
      <c r="E80" s="135">
        <v>20000</v>
      </c>
      <c r="F80" s="135">
        <v>20000</v>
      </c>
      <c r="G80" s="135">
        <v>20000</v>
      </c>
      <c r="H80" s="135">
        <v>20000</v>
      </c>
      <c r="I80" s="136">
        <v>20000</v>
      </c>
      <c r="J80" s="4"/>
    </row>
    <row r="81" spans="1:10" x14ac:dyDescent="0.25">
      <c r="A81" s="18" t="s">
        <v>59</v>
      </c>
      <c r="B81" s="134">
        <v>0</v>
      </c>
      <c r="C81" s="134">
        <v>0</v>
      </c>
      <c r="D81" s="134">
        <v>0</v>
      </c>
      <c r="E81" s="135">
        <v>0</v>
      </c>
      <c r="F81" s="135">
        <v>0</v>
      </c>
      <c r="G81" s="135">
        <v>0</v>
      </c>
      <c r="H81" s="135">
        <v>0</v>
      </c>
      <c r="I81" s="136">
        <v>0</v>
      </c>
      <c r="J81" s="4"/>
    </row>
    <row r="82" spans="1:10" x14ac:dyDescent="0.25">
      <c r="A82" s="18" t="s">
        <v>60</v>
      </c>
      <c r="B82" s="134">
        <v>14939</v>
      </c>
      <c r="C82" s="134">
        <v>0</v>
      </c>
      <c r="D82" s="134">
        <v>5059</v>
      </c>
      <c r="E82" s="135">
        <v>85000</v>
      </c>
      <c r="F82" s="135">
        <v>85000</v>
      </c>
      <c r="G82" s="135">
        <v>85000</v>
      </c>
      <c r="H82" s="135">
        <v>85000</v>
      </c>
      <c r="I82" s="136">
        <v>85000</v>
      </c>
      <c r="J82" s="4"/>
    </row>
    <row r="83" spans="1:10" x14ac:dyDescent="0.25">
      <c r="A83" s="18" t="s">
        <v>61</v>
      </c>
      <c r="B83" s="134">
        <v>13234</v>
      </c>
      <c r="C83" s="134">
        <v>0</v>
      </c>
      <c r="D83" s="134">
        <v>0</v>
      </c>
      <c r="E83" s="135">
        <v>5000</v>
      </c>
      <c r="F83" s="135">
        <v>5000</v>
      </c>
      <c r="G83" s="135">
        <v>5000</v>
      </c>
      <c r="H83" s="135">
        <v>5000</v>
      </c>
      <c r="I83" s="136">
        <v>5000</v>
      </c>
      <c r="J83" s="4"/>
    </row>
    <row r="84" spans="1:10" x14ac:dyDescent="0.25">
      <c r="A84" s="18" t="s">
        <v>62</v>
      </c>
      <c r="B84" s="134">
        <v>0</v>
      </c>
      <c r="C84" s="134">
        <v>0</v>
      </c>
      <c r="D84" s="134">
        <v>0</v>
      </c>
      <c r="E84" s="135">
        <v>0</v>
      </c>
      <c r="F84" s="135">
        <v>0</v>
      </c>
      <c r="G84" s="135">
        <v>0</v>
      </c>
      <c r="H84" s="135">
        <v>0</v>
      </c>
      <c r="I84" s="136">
        <v>0</v>
      </c>
      <c r="J84" s="4"/>
    </row>
    <row r="85" spans="1:10" x14ac:dyDescent="0.25">
      <c r="A85" s="18" t="s">
        <v>63</v>
      </c>
      <c r="B85" s="134">
        <v>6600</v>
      </c>
      <c r="C85" s="134">
        <v>6600</v>
      </c>
      <c r="D85" s="134">
        <v>4400</v>
      </c>
      <c r="E85" s="135">
        <v>5000</v>
      </c>
      <c r="F85" s="135">
        <v>5000</v>
      </c>
      <c r="G85" s="135">
        <v>5000</v>
      </c>
      <c r="H85" s="135">
        <v>5000</v>
      </c>
      <c r="I85" s="136">
        <v>5000</v>
      </c>
      <c r="J85" s="4"/>
    </row>
    <row r="86" spans="1:10" x14ac:dyDescent="0.25">
      <c r="A86" s="18" t="s">
        <v>73</v>
      </c>
      <c r="B86" s="134">
        <v>0</v>
      </c>
      <c r="C86" s="134">
        <v>0</v>
      </c>
      <c r="D86" s="134">
        <v>0</v>
      </c>
      <c r="E86" s="135">
        <v>0</v>
      </c>
      <c r="F86" s="135">
        <v>0</v>
      </c>
      <c r="G86" s="135">
        <v>0</v>
      </c>
      <c r="H86" s="135">
        <v>0</v>
      </c>
      <c r="I86" s="136">
        <v>0</v>
      </c>
      <c r="J86" s="4"/>
    </row>
    <row r="87" spans="1:10" x14ac:dyDescent="0.25">
      <c r="A87" s="18" t="s">
        <v>74</v>
      </c>
      <c r="B87" s="134">
        <v>0</v>
      </c>
      <c r="C87" s="134">
        <v>0</v>
      </c>
      <c r="D87" s="134">
        <v>0</v>
      </c>
      <c r="E87" s="135">
        <v>0</v>
      </c>
      <c r="F87" s="135">
        <v>0</v>
      </c>
      <c r="G87" s="135">
        <v>0</v>
      </c>
      <c r="H87" s="135">
        <v>0</v>
      </c>
      <c r="I87" s="136">
        <v>0</v>
      </c>
      <c r="J87" s="4"/>
    </row>
    <row r="88" spans="1:10" x14ac:dyDescent="0.25">
      <c r="A88" s="18" t="s">
        <v>77</v>
      </c>
      <c r="B88" s="134">
        <v>30141</v>
      </c>
      <c r="C88" s="134">
        <v>22555</v>
      </c>
      <c r="D88" s="134">
        <v>17467</v>
      </c>
      <c r="E88" s="135">
        <v>39000</v>
      </c>
      <c r="F88" s="135">
        <v>40000</v>
      </c>
      <c r="G88" s="135">
        <v>40000</v>
      </c>
      <c r="H88" s="135">
        <v>45000</v>
      </c>
      <c r="I88" s="136">
        <v>50000</v>
      </c>
      <c r="J88" s="4"/>
    </row>
    <row r="89" spans="1:10" x14ac:dyDescent="0.25">
      <c r="A89" s="18" t="s">
        <v>78</v>
      </c>
      <c r="B89" s="134">
        <v>46547</v>
      </c>
      <c r="C89" s="134">
        <v>68844</v>
      </c>
      <c r="D89" s="134">
        <f>14478+49850</f>
        <v>64328</v>
      </c>
      <c r="E89" s="135">
        <v>70000</v>
      </c>
      <c r="F89" s="135">
        <v>75000</v>
      </c>
      <c r="G89" s="135">
        <v>80000</v>
      </c>
      <c r="H89" s="135">
        <v>85000</v>
      </c>
      <c r="I89" s="136">
        <v>90000</v>
      </c>
      <c r="J89" s="4"/>
    </row>
    <row r="90" spans="1:10" x14ac:dyDescent="0.25">
      <c r="A90" s="18" t="s">
        <v>79</v>
      </c>
      <c r="B90" s="134">
        <v>71715</v>
      </c>
      <c r="C90" s="134">
        <v>169958</v>
      </c>
      <c r="D90" s="134">
        <v>190037</v>
      </c>
      <c r="E90" s="135">
        <v>210000</v>
      </c>
      <c r="F90" s="135">
        <v>220000</v>
      </c>
      <c r="G90" s="135">
        <v>230000</v>
      </c>
      <c r="H90" s="135">
        <v>240000</v>
      </c>
      <c r="I90" s="136">
        <v>250000</v>
      </c>
      <c r="J90" s="4"/>
    </row>
    <row r="91" spans="1:10" x14ac:dyDescent="0.25">
      <c r="A91" s="18" t="s">
        <v>75</v>
      </c>
      <c r="B91" s="134">
        <v>211761</v>
      </c>
      <c r="C91" s="134">
        <f t="shared" ref="C91" si="16">+C22-(SUM(C74:C90))</f>
        <v>320918</v>
      </c>
      <c r="D91" s="134">
        <f t="shared" ref="D91:I91" si="17">+D22-(SUM(D74:D90))</f>
        <v>223778</v>
      </c>
      <c r="E91" s="142">
        <f t="shared" si="17"/>
        <v>930460</v>
      </c>
      <c r="F91" s="142">
        <f t="shared" si="17"/>
        <v>69243.050000000047</v>
      </c>
      <c r="G91" s="142">
        <f t="shared" si="17"/>
        <v>85372.772000000114</v>
      </c>
      <c r="H91" s="142">
        <f t="shared" si="17"/>
        <v>88333.955160000129</v>
      </c>
      <c r="I91" s="143">
        <f t="shared" si="17"/>
        <v>82220.634263200103</v>
      </c>
      <c r="J91" s="4"/>
    </row>
    <row r="92" spans="1:10" s="36" customFormat="1" x14ac:dyDescent="0.25">
      <c r="A92" s="18" t="s">
        <v>64</v>
      </c>
      <c r="B92" s="137">
        <f>SUM(B74:B91)</f>
        <v>1048661</v>
      </c>
      <c r="C92" s="137">
        <f>SUM(C74:C91)</f>
        <v>903275</v>
      </c>
      <c r="D92" s="137">
        <f>SUM(D74:D91)</f>
        <v>884041</v>
      </c>
      <c r="E92" s="138">
        <f t="shared" ref="E92:I92" si="18">SUM(E74:E91)</f>
        <v>1747460</v>
      </c>
      <c r="F92" s="138">
        <f t="shared" si="18"/>
        <v>928243.05</v>
      </c>
      <c r="G92" s="138">
        <f t="shared" si="18"/>
        <v>965372.77200000011</v>
      </c>
      <c r="H92" s="138">
        <f t="shared" si="18"/>
        <v>994333.95516000013</v>
      </c>
      <c r="I92" s="139">
        <f t="shared" si="18"/>
        <v>1014220.6342632001</v>
      </c>
      <c r="J92" s="35"/>
    </row>
    <row r="93" spans="1:10" s="36" customFormat="1" x14ac:dyDescent="0.25">
      <c r="A93" s="40"/>
      <c r="B93" s="114"/>
      <c r="C93" s="114"/>
      <c r="D93" s="114"/>
      <c r="E93" s="140"/>
      <c r="F93" s="140"/>
      <c r="G93" s="140"/>
      <c r="H93" s="140"/>
      <c r="I93" s="141"/>
      <c r="J93" s="35"/>
    </row>
    <row r="94" spans="1:10" s="36" customFormat="1" hidden="1" x14ac:dyDescent="0.25">
      <c r="A94" s="41"/>
      <c r="B94" s="115"/>
      <c r="C94" s="115"/>
      <c r="D94" s="115"/>
      <c r="E94" s="99"/>
      <c r="F94" s="99"/>
      <c r="G94" s="99"/>
      <c r="H94" s="99"/>
      <c r="I94" s="100"/>
      <c r="J94" s="35"/>
    </row>
    <row r="95" spans="1:10" ht="12" thickBot="1" x14ac:dyDescent="0.3">
      <c r="A95" s="19" t="s">
        <v>65</v>
      </c>
      <c r="B95" s="116"/>
      <c r="C95" s="116"/>
      <c r="D95" s="116"/>
      <c r="E95" s="3"/>
      <c r="F95" s="3"/>
      <c r="G95" s="3"/>
      <c r="H95" s="3"/>
      <c r="I95" s="101"/>
    </row>
    <row r="96" spans="1:10" x14ac:dyDescent="0.25">
      <c r="A96" s="18" t="s">
        <v>66</v>
      </c>
      <c r="B96" s="73">
        <v>0</v>
      </c>
      <c r="C96" s="73">
        <v>0</v>
      </c>
      <c r="D96" s="73">
        <v>0</v>
      </c>
      <c r="E96" s="81">
        <v>0</v>
      </c>
      <c r="F96" s="74">
        <v>0</v>
      </c>
      <c r="G96" s="74">
        <v>0</v>
      </c>
      <c r="H96" s="74">
        <v>0</v>
      </c>
      <c r="I96" s="75">
        <v>0</v>
      </c>
    </row>
    <row r="97" spans="1:10" x14ac:dyDescent="0.25">
      <c r="A97" s="18" t="s">
        <v>67</v>
      </c>
      <c r="B97" s="64">
        <f t="shared" ref="B97" si="19">IFERROR((B31+SUM(B34:B38))/B96,0)</f>
        <v>0</v>
      </c>
      <c r="C97" s="64">
        <f t="shared" ref="C97" si="20">IFERROR((C31+SUM(C34:C38))/C96,0)</f>
        <v>0</v>
      </c>
      <c r="D97" s="64">
        <f t="shared" ref="D97:I97" si="21">IFERROR((D31+SUM(D34:D38))/D96,0)</f>
        <v>0</v>
      </c>
      <c r="E97" s="82">
        <f t="shared" si="21"/>
        <v>0</v>
      </c>
      <c r="F97" s="65">
        <f t="shared" si="21"/>
        <v>0</v>
      </c>
      <c r="G97" s="65">
        <f t="shared" si="21"/>
        <v>0</v>
      </c>
      <c r="H97" s="65">
        <f t="shared" si="21"/>
        <v>0</v>
      </c>
      <c r="I97" s="76">
        <f t="shared" si="21"/>
        <v>0</v>
      </c>
    </row>
    <row r="98" spans="1:10" x14ac:dyDescent="0.25">
      <c r="A98" s="18" t="s">
        <v>68</v>
      </c>
      <c r="B98" s="66">
        <f t="shared" ref="B98" si="22">IFERROR((B68/A68)-1,0)</f>
        <v>0</v>
      </c>
      <c r="C98" s="66">
        <f t="shared" ref="C98" si="23">IFERROR((C68/B68)-1,0)</f>
        <v>-3.6619718309859106E-2</v>
      </c>
      <c r="D98" s="66">
        <f t="shared" ref="D98:I98" si="24">IFERROR((D68/C68)-1,0)</f>
        <v>-2.6315789473684181E-2</v>
      </c>
      <c r="E98" s="83">
        <f t="shared" si="24"/>
        <v>5.1051051051051122E-2</v>
      </c>
      <c r="F98" s="67">
        <f t="shared" si="24"/>
        <v>1.4285714285714235E-2</v>
      </c>
      <c r="G98" s="67">
        <f t="shared" si="24"/>
        <v>1.4084507042253502E-2</v>
      </c>
      <c r="H98" s="67">
        <f t="shared" si="24"/>
        <v>1.388888888888884E-2</v>
      </c>
      <c r="I98" s="77">
        <f t="shared" si="24"/>
        <v>1.3698630136986356E-2</v>
      </c>
    </row>
    <row r="99" spans="1:10" x14ac:dyDescent="0.25">
      <c r="A99" s="18" t="s">
        <v>69</v>
      </c>
      <c r="B99" s="66">
        <f t="shared" ref="B99" si="25">IFERROR((B24/A24)-1,0)</f>
        <v>0</v>
      </c>
      <c r="C99" s="66">
        <f t="shared" ref="C99" si="26">IFERROR((C24/B24)-1,0)</f>
        <v>0.18495820144598674</v>
      </c>
      <c r="D99" s="66">
        <f t="shared" ref="D99:I99" si="27">IFERROR((D24/C24)-1,0)</f>
        <v>-0.89291107726682362</v>
      </c>
      <c r="E99" s="83">
        <f t="shared" si="27"/>
        <v>10.578091995334027</v>
      </c>
      <c r="F99" s="67">
        <f t="shared" si="27"/>
        <v>-0.91831077576171793</v>
      </c>
      <c r="G99" s="67">
        <f t="shared" si="27"/>
        <v>0</v>
      </c>
      <c r="H99" s="67">
        <f t="shared" si="27"/>
        <v>0</v>
      </c>
      <c r="I99" s="77">
        <f t="shared" si="27"/>
        <v>0</v>
      </c>
    </row>
    <row r="100" spans="1:10" x14ac:dyDescent="0.25">
      <c r="A100" s="18" t="s">
        <v>70</v>
      </c>
      <c r="B100" s="66">
        <f t="shared" ref="B100" si="28">IFERROR((B17/A17)-1,0)</f>
        <v>0</v>
      </c>
      <c r="C100" s="66">
        <f t="shared" ref="C100" si="29">IFERROR((C17/B17)-1,0)</f>
        <v>5.879474539730678E-2</v>
      </c>
      <c r="D100" s="66">
        <f t="shared" ref="D100:I100" si="30">IFERROR((D17/C17)-1,0)</f>
        <v>-6.5067764029852926E-2</v>
      </c>
      <c r="E100" s="83">
        <f t="shared" si="30"/>
        <v>0.45224941836512333</v>
      </c>
      <c r="F100" s="67">
        <f t="shared" si="30"/>
        <v>2.1563554555680486E-2</v>
      </c>
      <c r="G100" s="67">
        <f t="shared" si="30"/>
        <v>3.6236057125868415E-2</v>
      </c>
      <c r="H100" s="67">
        <f t="shared" si="30"/>
        <v>2.2030420416575325E-2</v>
      </c>
      <c r="I100" s="77">
        <f t="shared" si="30"/>
        <v>3.7003681716609282E-2</v>
      </c>
    </row>
    <row r="101" spans="1:10" x14ac:dyDescent="0.25">
      <c r="A101" s="18" t="s">
        <v>71</v>
      </c>
      <c r="B101" s="66">
        <f t="shared" ref="B101" si="31">IFERROR((B44/A44)-1,0)</f>
        <v>0</v>
      </c>
      <c r="C101" s="66">
        <f t="shared" ref="C101" si="32">IFERROR((C44/B44)-1,0)</f>
        <v>0.26236057302360116</v>
      </c>
      <c r="D101" s="66">
        <f t="shared" ref="D101:I101" si="33">IFERROR((D44/C44)-1,0)</f>
        <v>-0.28155319833864134</v>
      </c>
      <c r="E101" s="83">
        <f t="shared" si="33"/>
        <v>0.56426715955639928</v>
      </c>
      <c r="F101" s="67">
        <f t="shared" si="33"/>
        <v>-0.78271196830479495</v>
      </c>
      <c r="G101" s="67">
        <f t="shared" si="33"/>
        <v>3.942889097596125E-2</v>
      </c>
      <c r="H101" s="67">
        <f t="shared" si="33"/>
        <v>3.8071126574722891E-2</v>
      </c>
      <c r="I101" s="77">
        <f t="shared" si="33"/>
        <v>3.6810372852129625E-2</v>
      </c>
    </row>
    <row r="102" spans="1:10" ht="12" thickBot="1" x14ac:dyDescent="0.3">
      <c r="A102" s="42" t="s">
        <v>72</v>
      </c>
      <c r="B102" s="78">
        <f t="shared" ref="B102" si="34">IFERROR(B51/(B28+SUM(B40:B41)/365),0)</f>
        <v>0.25723338609103563</v>
      </c>
      <c r="C102" s="78">
        <f t="shared" ref="C102" si="35">IFERROR(C51/(C28+SUM(C40:C41)/365),0)</f>
        <v>0.26090982234768467</v>
      </c>
      <c r="D102" s="78">
        <f t="shared" ref="D102:I102" si="36">IFERROR(D51/(D28+SUM(D40:D41)/365),0)</f>
        <v>0.58088282355775944</v>
      </c>
      <c r="E102" s="79">
        <f t="shared" si="36"/>
        <v>0.46945621971677332</v>
      </c>
      <c r="F102" s="79">
        <f t="shared" si="36"/>
        <v>0.91349379906655048</v>
      </c>
      <c r="G102" s="79">
        <f t="shared" si="36"/>
        <v>0.99564779241089252</v>
      </c>
      <c r="H102" s="79">
        <f t="shared" si="36"/>
        <v>1.0581754109066606</v>
      </c>
      <c r="I102" s="80">
        <f t="shared" si="36"/>
        <v>1.0924465585617837</v>
      </c>
    </row>
    <row r="103" spans="1:10" ht="12" thickBot="1" x14ac:dyDescent="0.3">
      <c r="I103" s="43"/>
    </row>
    <row r="104" spans="1:10" x14ac:dyDescent="0.25">
      <c r="A104" s="44"/>
      <c r="B104" s="160" t="s">
        <v>107</v>
      </c>
      <c r="C104" s="161"/>
      <c r="D104" s="161"/>
      <c r="E104" s="161"/>
      <c r="F104" s="161"/>
      <c r="G104" s="162"/>
      <c r="H104" s="87"/>
      <c r="I104" s="87"/>
      <c r="J104" s="84"/>
    </row>
    <row r="105" spans="1:10" ht="12" thickBot="1" x14ac:dyDescent="0.3">
      <c r="A105" s="44"/>
      <c r="B105" s="163"/>
      <c r="C105" s="164"/>
      <c r="D105" s="164"/>
      <c r="E105" s="164"/>
      <c r="F105" s="164"/>
      <c r="G105" s="165"/>
      <c r="H105" s="87"/>
      <c r="I105" s="87"/>
      <c r="J105" s="84"/>
    </row>
    <row r="106" spans="1:10" ht="23" x14ac:dyDescent="0.25">
      <c r="A106" s="44"/>
      <c r="B106" s="120" t="s">
        <v>80</v>
      </c>
      <c r="C106" s="121" t="s">
        <v>89</v>
      </c>
      <c r="D106" s="121" t="s">
        <v>99</v>
      </c>
      <c r="E106" s="121" t="s">
        <v>81</v>
      </c>
      <c r="F106" s="122" t="s">
        <v>90</v>
      </c>
      <c r="G106" s="123" t="s">
        <v>92</v>
      </c>
      <c r="H106" s="86"/>
      <c r="I106" s="86"/>
      <c r="J106" s="84"/>
    </row>
    <row r="107" spans="1:10" x14ac:dyDescent="0.25">
      <c r="A107" s="44"/>
      <c r="B107" s="124" t="s">
        <v>91</v>
      </c>
      <c r="C107" s="125">
        <v>0</v>
      </c>
      <c r="D107" s="125">
        <v>0</v>
      </c>
      <c r="E107" s="125">
        <v>0</v>
      </c>
      <c r="F107" s="125">
        <v>0</v>
      </c>
      <c r="G107" s="90"/>
      <c r="H107" s="88"/>
      <c r="I107" s="89"/>
      <c r="J107" s="84"/>
    </row>
    <row r="108" spans="1:10" x14ac:dyDescent="0.25">
      <c r="A108" s="44"/>
      <c r="B108" s="126" t="s">
        <v>87</v>
      </c>
      <c r="C108" s="127">
        <v>0</v>
      </c>
      <c r="D108" s="127">
        <v>0</v>
      </c>
      <c r="E108" s="127">
        <v>0</v>
      </c>
      <c r="F108" s="127">
        <f>+C108-D108</f>
        <v>0</v>
      </c>
      <c r="G108" s="90"/>
      <c r="H108" s="88"/>
      <c r="I108" s="89"/>
      <c r="J108" s="84"/>
    </row>
    <row r="109" spans="1:10" x14ac:dyDescent="0.25">
      <c r="A109" s="44"/>
      <c r="B109" s="126" t="s">
        <v>88</v>
      </c>
      <c r="C109" s="127">
        <v>0</v>
      </c>
      <c r="D109" s="127">
        <v>0</v>
      </c>
      <c r="E109" s="127">
        <v>0</v>
      </c>
      <c r="F109" s="127">
        <f>+C109-D109</f>
        <v>0</v>
      </c>
      <c r="G109" s="90"/>
      <c r="H109" s="158"/>
      <c r="I109" s="159"/>
      <c r="J109" s="84"/>
    </row>
    <row r="110" spans="1:10" x14ac:dyDescent="0.25">
      <c r="A110" s="44"/>
      <c r="B110" s="126" t="s">
        <v>95</v>
      </c>
      <c r="C110" s="127">
        <v>0</v>
      </c>
      <c r="D110" s="127">
        <v>0</v>
      </c>
      <c r="E110" s="127">
        <v>0</v>
      </c>
      <c r="F110" s="127">
        <f>+C110-D110</f>
        <v>0</v>
      </c>
      <c r="G110" s="90"/>
      <c r="H110" s="158"/>
      <c r="I110" s="159"/>
      <c r="J110" s="84"/>
    </row>
    <row r="111" spans="1:10" x14ac:dyDescent="0.25">
      <c r="A111" s="44"/>
      <c r="B111" s="126" t="s">
        <v>82</v>
      </c>
      <c r="C111" s="127">
        <v>0</v>
      </c>
      <c r="D111" s="127">
        <v>0</v>
      </c>
      <c r="E111" s="127">
        <v>0</v>
      </c>
      <c r="F111" s="127">
        <v>0</v>
      </c>
      <c r="G111" s="90"/>
      <c r="H111" s="158"/>
      <c r="I111" s="159"/>
      <c r="J111" s="84"/>
    </row>
    <row r="112" spans="1:10" x14ac:dyDescent="0.25">
      <c r="A112" s="44"/>
      <c r="B112" s="126" t="s">
        <v>83</v>
      </c>
      <c r="C112" s="127">
        <v>0</v>
      </c>
      <c r="D112" s="127">
        <v>0</v>
      </c>
      <c r="E112" s="127">
        <v>0</v>
      </c>
      <c r="F112" s="127">
        <v>0</v>
      </c>
      <c r="G112" s="90"/>
      <c r="H112" s="158"/>
      <c r="I112" s="159"/>
      <c r="J112" s="84"/>
    </row>
    <row r="113" spans="1:10" x14ac:dyDescent="0.25">
      <c r="A113" s="44"/>
      <c r="B113" s="126" t="s">
        <v>84</v>
      </c>
      <c r="C113" s="127">
        <v>0</v>
      </c>
      <c r="D113" s="127">
        <v>0</v>
      </c>
      <c r="E113" s="127">
        <v>0</v>
      </c>
      <c r="F113" s="127">
        <v>0</v>
      </c>
      <c r="G113" s="90"/>
      <c r="H113" s="158"/>
      <c r="I113" s="159"/>
      <c r="J113" s="84"/>
    </row>
    <row r="114" spans="1:10" ht="23.5" thickBot="1" x14ac:dyDescent="0.3">
      <c r="A114" s="44"/>
      <c r="B114" s="128" t="s">
        <v>85</v>
      </c>
      <c r="C114" s="129">
        <v>0</v>
      </c>
      <c r="D114" s="129">
        <v>0</v>
      </c>
      <c r="E114" s="129">
        <v>0</v>
      </c>
      <c r="F114" s="129">
        <v>0</v>
      </c>
      <c r="G114" s="91"/>
      <c r="H114" s="158"/>
      <c r="I114" s="159"/>
      <c r="J114" s="84"/>
    </row>
    <row r="115" spans="1:10" ht="12" thickBot="1" x14ac:dyDescent="0.3">
      <c r="A115" s="44"/>
      <c r="B115" s="130"/>
      <c r="C115" s="131"/>
      <c r="D115" s="131"/>
      <c r="E115" s="131"/>
      <c r="F115" s="131"/>
      <c r="G115" s="92"/>
      <c r="H115" s="85"/>
      <c r="I115" s="85"/>
      <c r="J115" s="84"/>
    </row>
    <row r="116" spans="1:10" ht="12" thickBot="1" x14ac:dyDescent="0.3">
      <c r="A116" s="44"/>
      <c r="B116" s="132" t="s">
        <v>64</v>
      </c>
      <c r="C116" s="133">
        <f>SUM(C107:C114)</f>
        <v>0</v>
      </c>
      <c r="D116" s="133">
        <f t="shared" ref="D116:F116" si="37">SUM(D107:D114)</f>
        <v>0</v>
      </c>
      <c r="E116" s="133">
        <f t="shared" si="37"/>
        <v>0</v>
      </c>
      <c r="F116" s="133">
        <f t="shared" si="37"/>
        <v>0</v>
      </c>
      <c r="G116" s="93"/>
      <c r="H116" s="43"/>
      <c r="I116" s="43"/>
    </row>
    <row r="117" spans="1:10" hidden="1" x14ac:dyDescent="0.25">
      <c r="A117" s="44"/>
      <c r="E117" s="43"/>
      <c r="F117" s="43"/>
      <c r="G117" s="43"/>
      <c r="H117" s="43"/>
      <c r="I117" s="43"/>
    </row>
    <row r="118" spans="1:10" ht="13" x14ac:dyDescent="0.3">
      <c r="A118" s="149" t="s">
        <v>102</v>
      </c>
      <c r="B118" s="148"/>
      <c r="C118" s="148"/>
      <c r="D118" s="148"/>
      <c r="E118" s="43"/>
      <c r="F118" s="43"/>
      <c r="G118" s="43"/>
      <c r="H118" s="43"/>
      <c r="I118" s="43"/>
    </row>
    <row r="119" spans="1:10" x14ac:dyDescent="0.25">
      <c r="A119" s="4" t="s">
        <v>138</v>
      </c>
      <c r="E119" s="43"/>
      <c r="F119" s="43"/>
      <c r="G119" s="43"/>
      <c r="H119" s="43"/>
      <c r="I119" s="43"/>
    </row>
    <row r="120" spans="1:10" x14ac:dyDescent="0.25">
      <c r="A120" s="4" t="s">
        <v>109</v>
      </c>
      <c r="E120" s="43"/>
      <c r="F120" s="43"/>
      <c r="G120" s="43"/>
      <c r="H120" s="43"/>
      <c r="I120" s="43"/>
    </row>
    <row r="121" spans="1:10" x14ac:dyDescent="0.25">
      <c r="A121" s="4" t="s">
        <v>139</v>
      </c>
      <c r="E121" s="43"/>
      <c r="F121" s="43"/>
      <c r="G121" s="43"/>
      <c r="H121" s="43"/>
      <c r="I121" s="43"/>
    </row>
    <row r="122" spans="1:10" x14ac:dyDescent="0.25">
      <c r="A122" s="4" t="s">
        <v>110</v>
      </c>
      <c r="E122" s="43"/>
      <c r="F122" s="43"/>
      <c r="G122" s="43"/>
      <c r="H122" s="43"/>
      <c r="I122" s="43"/>
    </row>
    <row r="123" spans="1:10" x14ac:dyDescent="0.25">
      <c r="E123" s="43"/>
      <c r="F123" s="43"/>
      <c r="G123" s="43"/>
      <c r="H123" s="43"/>
      <c r="I123" s="43"/>
    </row>
    <row r="124" spans="1:10" x14ac:dyDescent="0.25">
      <c r="E124" s="43"/>
      <c r="F124" s="43"/>
      <c r="G124" s="43"/>
      <c r="H124" s="43"/>
      <c r="I124" s="43"/>
    </row>
    <row r="125" spans="1:10" x14ac:dyDescent="0.25">
      <c r="A125" s="146" t="s">
        <v>96</v>
      </c>
      <c r="B125" s="148"/>
      <c r="C125" s="148"/>
      <c r="D125" s="148"/>
      <c r="E125" s="43"/>
      <c r="F125" s="43"/>
      <c r="G125" s="43"/>
      <c r="H125" s="43"/>
      <c r="I125" s="43"/>
    </row>
    <row r="126" spans="1:10" x14ac:dyDescent="0.25">
      <c r="A126" s="144" t="s">
        <v>111</v>
      </c>
      <c r="E126" s="43"/>
      <c r="F126" s="43"/>
      <c r="G126" s="43"/>
      <c r="H126" s="43"/>
      <c r="I126" s="43"/>
    </row>
    <row r="127" spans="1:10" x14ac:dyDescent="0.25">
      <c r="A127" s="144" t="s">
        <v>141</v>
      </c>
      <c r="E127" s="43"/>
      <c r="F127" s="43"/>
      <c r="G127" s="43"/>
      <c r="H127" s="43"/>
      <c r="I127" s="43"/>
    </row>
    <row r="128" spans="1:10" x14ac:dyDescent="0.25">
      <c r="A128" s="144" t="s">
        <v>140</v>
      </c>
      <c r="E128" s="43"/>
      <c r="F128" s="43"/>
      <c r="G128" s="43"/>
      <c r="H128" s="43"/>
      <c r="I128" s="43"/>
    </row>
    <row r="129" spans="1:9" x14ac:dyDescent="0.25">
      <c r="A129" s="144"/>
      <c r="E129" s="43"/>
      <c r="F129" s="43"/>
      <c r="G129" s="43"/>
      <c r="H129" s="43"/>
      <c r="I129" s="43"/>
    </row>
    <row r="130" spans="1:9" x14ac:dyDescent="0.25">
      <c r="A130" s="144" t="s">
        <v>112</v>
      </c>
      <c r="E130" s="43"/>
      <c r="F130" s="43"/>
      <c r="G130" s="43"/>
      <c r="H130" s="43"/>
      <c r="I130" s="43"/>
    </row>
    <row r="131" spans="1:9" x14ac:dyDescent="0.25">
      <c r="A131" s="144" t="s">
        <v>113</v>
      </c>
      <c r="E131" s="43"/>
      <c r="F131" s="43"/>
      <c r="G131" s="43"/>
      <c r="H131" s="43"/>
      <c r="I131" s="43"/>
    </row>
    <row r="132" spans="1:9" x14ac:dyDescent="0.25">
      <c r="A132" s="144" t="s">
        <v>115</v>
      </c>
      <c r="E132" s="43"/>
      <c r="F132" s="43"/>
      <c r="G132" s="43"/>
      <c r="H132" s="43"/>
      <c r="I132" s="43"/>
    </row>
    <row r="133" spans="1:9" x14ac:dyDescent="0.25">
      <c r="A133" s="144" t="s">
        <v>114</v>
      </c>
      <c r="E133" s="43"/>
      <c r="F133" s="43"/>
      <c r="G133" s="43"/>
      <c r="H133" s="43"/>
      <c r="I133" s="43"/>
    </row>
    <row r="134" spans="1:9" x14ac:dyDescent="0.25">
      <c r="A134" s="144"/>
      <c r="E134" s="43"/>
      <c r="F134" s="43"/>
      <c r="G134" s="43"/>
      <c r="H134" s="43"/>
      <c r="I134" s="43"/>
    </row>
    <row r="135" spans="1:9" x14ac:dyDescent="0.25">
      <c r="A135" s="144" t="s">
        <v>116</v>
      </c>
      <c r="E135" s="43"/>
      <c r="F135" s="43"/>
      <c r="G135" s="43"/>
      <c r="H135" s="43"/>
      <c r="I135" s="43"/>
    </row>
    <row r="136" spans="1:9" x14ac:dyDescent="0.25">
      <c r="A136" s="144" t="s">
        <v>117</v>
      </c>
      <c r="E136" s="43"/>
      <c r="F136" s="43"/>
      <c r="G136" s="43"/>
      <c r="H136" s="43"/>
      <c r="I136" s="43"/>
    </row>
    <row r="137" spans="1:9" x14ac:dyDescent="0.25">
      <c r="A137" s="144" t="s">
        <v>118</v>
      </c>
      <c r="E137" s="43"/>
      <c r="F137" s="43"/>
      <c r="G137" s="43"/>
      <c r="H137" s="43"/>
      <c r="I137" s="43"/>
    </row>
    <row r="138" spans="1:9" x14ac:dyDescent="0.25">
      <c r="A138" s="144"/>
      <c r="E138" s="43"/>
      <c r="F138" s="43"/>
      <c r="G138" s="43"/>
      <c r="H138" s="43"/>
      <c r="I138" s="43"/>
    </row>
    <row r="139" spans="1:9" x14ac:dyDescent="0.25">
      <c r="A139" s="144" t="s">
        <v>119</v>
      </c>
      <c r="E139" s="43"/>
      <c r="F139" s="43"/>
      <c r="G139" s="43"/>
      <c r="H139" s="43"/>
      <c r="I139" s="43"/>
    </row>
    <row r="140" spans="1:9" x14ac:dyDescent="0.25">
      <c r="A140" s="144" t="s">
        <v>120</v>
      </c>
      <c r="E140" s="43"/>
      <c r="F140" s="43"/>
      <c r="G140" s="43"/>
      <c r="H140" s="43"/>
      <c r="I140" s="43"/>
    </row>
    <row r="141" spans="1:9" x14ac:dyDescent="0.25">
      <c r="A141" s="144"/>
      <c r="E141" s="43"/>
      <c r="F141" s="43"/>
      <c r="G141" s="43"/>
      <c r="H141" s="43"/>
      <c r="I141" s="43"/>
    </row>
    <row r="142" spans="1:9" x14ac:dyDescent="0.25">
      <c r="A142" s="144" t="s">
        <v>121</v>
      </c>
      <c r="E142" s="43"/>
      <c r="F142" s="43"/>
      <c r="G142" s="43"/>
      <c r="H142" s="43"/>
      <c r="I142" s="43"/>
    </row>
    <row r="143" spans="1:9" x14ac:dyDescent="0.25">
      <c r="A143" s="144" t="s">
        <v>130</v>
      </c>
      <c r="E143" s="43"/>
      <c r="F143" s="43"/>
      <c r="G143" s="43"/>
      <c r="H143" s="43"/>
      <c r="I143" s="43"/>
    </row>
    <row r="144" spans="1:9" x14ac:dyDescent="0.25">
      <c r="A144" s="144" t="s">
        <v>131</v>
      </c>
      <c r="E144" s="43"/>
      <c r="F144" s="43"/>
      <c r="G144" s="43"/>
      <c r="H144" s="43"/>
      <c r="I144" s="43"/>
    </row>
    <row r="145" spans="1:9" x14ac:dyDescent="0.25">
      <c r="A145" s="144"/>
      <c r="E145" s="43"/>
      <c r="F145" s="43"/>
      <c r="G145" s="43"/>
      <c r="H145" s="43"/>
      <c r="I145" s="43"/>
    </row>
    <row r="146" spans="1:9" x14ac:dyDescent="0.25">
      <c r="A146" s="144" t="s">
        <v>122</v>
      </c>
      <c r="E146" s="43"/>
      <c r="F146" s="43"/>
      <c r="G146" s="43"/>
      <c r="H146" s="43"/>
      <c r="I146" s="43"/>
    </row>
    <row r="147" spans="1:9" x14ac:dyDescent="0.25">
      <c r="A147" s="144" t="s">
        <v>132</v>
      </c>
      <c r="E147" s="43"/>
      <c r="F147" s="43"/>
      <c r="G147" s="43"/>
      <c r="H147" s="43"/>
      <c r="I147" s="43"/>
    </row>
    <row r="148" spans="1:9" x14ac:dyDescent="0.25">
      <c r="A148" s="144"/>
      <c r="E148" s="43"/>
      <c r="F148" s="43"/>
      <c r="G148" s="43"/>
      <c r="H148" s="43"/>
      <c r="I148" s="43"/>
    </row>
    <row r="149" spans="1:9" x14ac:dyDescent="0.25">
      <c r="A149" s="144" t="s">
        <v>123</v>
      </c>
      <c r="E149" s="43"/>
      <c r="F149" s="43"/>
      <c r="G149" s="43"/>
      <c r="H149" s="43"/>
      <c r="I149" s="43"/>
    </row>
    <row r="150" spans="1:9" x14ac:dyDescent="0.25">
      <c r="A150" s="144" t="s">
        <v>125</v>
      </c>
      <c r="E150" s="43"/>
      <c r="F150" s="43"/>
      <c r="G150" s="43"/>
      <c r="H150" s="43"/>
      <c r="I150" s="43"/>
    </row>
    <row r="151" spans="1:9" x14ac:dyDescent="0.25">
      <c r="A151" s="144" t="s">
        <v>124</v>
      </c>
      <c r="E151" s="43"/>
      <c r="F151" s="43"/>
      <c r="G151" s="43"/>
      <c r="H151" s="43"/>
      <c r="I151" s="43"/>
    </row>
    <row r="152" spans="1:9" x14ac:dyDescent="0.25">
      <c r="A152" s="144"/>
      <c r="E152" s="43"/>
      <c r="F152" s="43"/>
      <c r="G152" s="43"/>
      <c r="H152" s="43"/>
      <c r="I152" s="43"/>
    </row>
    <row r="153" spans="1:9" x14ac:dyDescent="0.25">
      <c r="A153" s="144" t="s">
        <v>127</v>
      </c>
      <c r="E153" s="43"/>
      <c r="F153" s="43"/>
      <c r="G153" s="43"/>
      <c r="H153" s="43"/>
      <c r="I153" s="43"/>
    </row>
    <row r="154" spans="1:9" x14ac:dyDescent="0.25">
      <c r="A154" s="144" t="s">
        <v>126</v>
      </c>
      <c r="E154" s="43"/>
      <c r="F154" s="43"/>
      <c r="G154" s="43"/>
      <c r="H154" s="43"/>
      <c r="I154" s="43"/>
    </row>
    <row r="155" spans="1:9" x14ac:dyDescent="0.25">
      <c r="A155" s="144"/>
      <c r="E155" s="43"/>
      <c r="F155" s="43"/>
      <c r="G155" s="43"/>
      <c r="H155" s="43"/>
      <c r="I155" s="43"/>
    </row>
    <row r="156" spans="1:9" x14ac:dyDescent="0.25">
      <c r="A156" s="144"/>
      <c r="E156" s="43"/>
      <c r="F156" s="43"/>
      <c r="G156" s="43"/>
      <c r="H156" s="43"/>
      <c r="I156" s="43"/>
    </row>
    <row r="157" spans="1:9" x14ac:dyDescent="0.25">
      <c r="A157" s="146" t="s">
        <v>97</v>
      </c>
      <c r="B157" s="148"/>
      <c r="C157" s="148"/>
      <c r="D157" s="148"/>
      <c r="E157" s="43"/>
      <c r="F157" s="43"/>
      <c r="G157" s="43"/>
      <c r="H157" s="43"/>
      <c r="I157" s="43"/>
    </row>
    <row r="158" spans="1:9" x14ac:dyDescent="0.25">
      <c r="A158" s="144" t="s">
        <v>136</v>
      </c>
      <c r="E158" s="43"/>
      <c r="F158" s="43"/>
      <c r="G158" s="43"/>
      <c r="H158" s="43"/>
      <c r="I158" s="43"/>
    </row>
    <row r="159" spans="1:9" x14ac:dyDescent="0.25">
      <c r="A159" s="144"/>
      <c r="E159" s="43"/>
      <c r="F159" s="43"/>
      <c r="G159" s="43"/>
      <c r="H159" s="43"/>
      <c r="I159" s="43"/>
    </row>
    <row r="160" spans="1:9" x14ac:dyDescent="0.25">
      <c r="A160" s="151" t="s">
        <v>137</v>
      </c>
      <c r="B160" s="152"/>
      <c r="C160" s="152"/>
      <c r="D160" s="152"/>
      <c r="E160" s="153"/>
      <c r="F160" s="153"/>
      <c r="G160" s="153"/>
      <c r="H160" s="153"/>
      <c r="I160" s="153"/>
    </row>
    <row r="161" spans="1:10" x14ac:dyDescent="0.25">
      <c r="A161" s="144"/>
      <c r="E161" s="43"/>
      <c r="F161" s="43"/>
      <c r="G161" s="43"/>
      <c r="H161" s="43"/>
      <c r="I161" s="43"/>
    </row>
    <row r="162" spans="1:10" x14ac:dyDescent="0.25">
      <c r="A162" s="144" t="s">
        <v>129</v>
      </c>
      <c r="E162" s="43"/>
      <c r="F162" s="43"/>
      <c r="G162" s="43"/>
      <c r="H162" s="43"/>
      <c r="I162" s="43"/>
    </row>
    <row r="163" spans="1:10" x14ac:dyDescent="0.25">
      <c r="A163" s="144"/>
      <c r="E163" s="43"/>
      <c r="F163" s="43"/>
      <c r="G163" s="43"/>
      <c r="H163" s="43"/>
      <c r="I163" s="43"/>
    </row>
    <row r="164" spans="1:10" x14ac:dyDescent="0.25">
      <c r="A164" s="144" t="s">
        <v>128</v>
      </c>
      <c r="E164" s="43"/>
      <c r="F164" s="43"/>
      <c r="G164" s="43"/>
      <c r="H164" s="43"/>
      <c r="I164" s="43"/>
    </row>
    <row r="165" spans="1:10" x14ac:dyDescent="0.25">
      <c r="A165" s="144"/>
      <c r="E165" s="43"/>
      <c r="F165" s="43"/>
      <c r="G165" s="43"/>
      <c r="H165" s="43"/>
      <c r="I165" s="43"/>
    </row>
    <row r="166" spans="1:10" x14ac:dyDescent="0.25">
      <c r="A166" s="144"/>
      <c r="E166" s="43"/>
      <c r="F166" s="43"/>
      <c r="G166" s="43"/>
      <c r="H166" s="43"/>
      <c r="I166" s="43"/>
    </row>
    <row r="167" spans="1:10" x14ac:dyDescent="0.25">
      <c r="A167" s="147" t="s">
        <v>98</v>
      </c>
      <c r="B167" s="148"/>
      <c r="C167" s="148"/>
      <c r="D167" s="148"/>
      <c r="E167" s="43"/>
      <c r="F167" s="43"/>
      <c r="G167" s="43"/>
      <c r="H167" s="43"/>
      <c r="I167" s="43"/>
    </row>
    <row r="168" spans="1:10" x14ac:dyDescent="0.25">
      <c r="A168" s="144" t="s">
        <v>135</v>
      </c>
      <c r="E168" s="43"/>
      <c r="F168" s="43"/>
      <c r="G168" s="43"/>
      <c r="H168" s="43"/>
      <c r="I168" s="43"/>
    </row>
    <row r="169" spans="1:10" x14ac:dyDescent="0.25">
      <c r="A169" s="144" t="s">
        <v>134</v>
      </c>
      <c r="E169" s="43"/>
      <c r="F169" s="43"/>
      <c r="G169" s="43"/>
      <c r="H169" s="43"/>
      <c r="I169" s="43"/>
    </row>
    <row r="170" spans="1:10" x14ac:dyDescent="0.25">
      <c r="A170" s="144" t="s">
        <v>133</v>
      </c>
      <c r="E170" s="43"/>
      <c r="F170" s="43"/>
      <c r="G170" s="43"/>
      <c r="H170" s="43"/>
      <c r="I170" s="43"/>
    </row>
    <row r="171" spans="1:10" s="155" customFormat="1" ht="10" x14ac:dyDescent="0.2">
      <c r="A171" s="154" t="s">
        <v>100</v>
      </c>
      <c r="E171" s="156"/>
      <c r="F171" s="156"/>
      <c r="G171" s="156"/>
      <c r="H171" s="156"/>
      <c r="I171" s="156"/>
      <c r="J171" s="157"/>
    </row>
    <row r="172" spans="1:10" x14ac:dyDescent="0.25">
      <c r="E172" s="43"/>
      <c r="F172" s="43"/>
      <c r="G172" s="43"/>
      <c r="H172" s="43"/>
      <c r="I172" s="43"/>
    </row>
    <row r="173" spans="1:10" x14ac:dyDescent="0.25">
      <c r="E173" s="43"/>
      <c r="F173" s="43"/>
      <c r="G173" s="43"/>
      <c r="H173" s="43"/>
      <c r="I173" s="43"/>
    </row>
    <row r="174" spans="1:10" x14ac:dyDescent="0.25">
      <c r="E174" s="43"/>
      <c r="F174" s="43"/>
      <c r="G174" s="43"/>
      <c r="H174" s="43"/>
      <c r="I174" s="43"/>
    </row>
    <row r="175" spans="1:10" x14ac:dyDescent="0.25">
      <c r="E175" s="43"/>
      <c r="F175" s="43"/>
      <c r="G175" s="43"/>
      <c r="H175" s="43"/>
      <c r="I175" s="43"/>
    </row>
    <row r="176" spans="1:10" x14ac:dyDescent="0.25">
      <c r="E176" s="43"/>
      <c r="F176" s="43"/>
      <c r="G176" s="43"/>
      <c r="H176" s="43"/>
      <c r="I176" s="43"/>
    </row>
    <row r="177" spans="5:9" x14ac:dyDescent="0.25">
      <c r="E177" s="43"/>
      <c r="F177" s="43"/>
      <c r="G177" s="43"/>
      <c r="H177" s="43"/>
      <c r="I177" s="43"/>
    </row>
    <row r="178" spans="5:9" x14ac:dyDescent="0.25">
      <c r="E178" s="43"/>
      <c r="F178" s="43"/>
      <c r="G178" s="43"/>
      <c r="H178" s="43"/>
      <c r="I178" s="43"/>
    </row>
    <row r="179" spans="5:9" x14ac:dyDescent="0.25">
      <c r="E179" s="43"/>
      <c r="F179" s="43"/>
      <c r="G179" s="43"/>
      <c r="H179" s="43"/>
      <c r="I179" s="43"/>
    </row>
    <row r="180" spans="5:9" x14ac:dyDescent="0.25">
      <c r="E180" s="43"/>
      <c r="F180" s="43"/>
      <c r="G180" s="43"/>
      <c r="H180" s="43"/>
      <c r="I180" s="43"/>
    </row>
    <row r="181" spans="5:9" x14ac:dyDescent="0.25">
      <c r="E181" s="43"/>
      <c r="F181" s="43"/>
      <c r="G181" s="43"/>
      <c r="H181" s="43"/>
      <c r="I181" s="43"/>
    </row>
    <row r="182" spans="5:9" x14ac:dyDescent="0.25">
      <c r="E182" s="43"/>
      <c r="F182" s="43"/>
      <c r="G182" s="43"/>
      <c r="H182" s="43"/>
      <c r="I182" s="43"/>
    </row>
    <row r="183" spans="5:9" x14ac:dyDescent="0.25">
      <c r="E183" s="43"/>
      <c r="F183" s="43"/>
      <c r="G183" s="43"/>
      <c r="H183" s="43"/>
      <c r="I183" s="43"/>
    </row>
    <row r="184" spans="5:9" x14ac:dyDescent="0.25">
      <c r="E184" s="43"/>
      <c r="F184" s="43"/>
      <c r="G184" s="43"/>
      <c r="H184" s="43"/>
      <c r="I184" s="43"/>
    </row>
    <row r="185" spans="5:9" x14ac:dyDescent="0.25">
      <c r="E185" s="43"/>
      <c r="F185" s="43"/>
      <c r="G185" s="43"/>
      <c r="H185" s="43"/>
      <c r="I185" s="43"/>
    </row>
    <row r="186" spans="5:9" x14ac:dyDescent="0.25">
      <c r="E186" s="43"/>
      <c r="F186" s="43"/>
      <c r="G186" s="43"/>
      <c r="H186" s="43"/>
      <c r="I186" s="43"/>
    </row>
    <row r="187" spans="5:9" x14ac:dyDescent="0.25">
      <c r="E187" s="43"/>
      <c r="F187" s="43"/>
      <c r="G187" s="43"/>
      <c r="H187" s="43"/>
      <c r="I187" s="43"/>
    </row>
    <row r="188" spans="5:9" x14ac:dyDescent="0.25">
      <c r="E188" s="43"/>
      <c r="F188" s="43"/>
      <c r="G188" s="43"/>
      <c r="H188" s="43"/>
      <c r="I188" s="43"/>
    </row>
    <row r="189" spans="5:9" x14ac:dyDescent="0.25">
      <c r="E189" s="43"/>
      <c r="F189" s="43"/>
      <c r="G189" s="43"/>
      <c r="H189" s="43"/>
      <c r="I189" s="43"/>
    </row>
    <row r="190" spans="5:9" x14ac:dyDescent="0.25">
      <c r="E190" s="43"/>
      <c r="F190" s="43"/>
      <c r="G190" s="43"/>
      <c r="H190" s="43"/>
      <c r="I190" s="43"/>
    </row>
    <row r="191" spans="5:9" x14ac:dyDescent="0.25">
      <c r="E191" s="43"/>
      <c r="F191" s="43"/>
      <c r="G191" s="43"/>
      <c r="H191" s="43"/>
      <c r="I191" s="43"/>
    </row>
    <row r="192" spans="5:9" x14ac:dyDescent="0.25">
      <c r="E192" s="43"/>
      <c r="F192" s="43"/>
      <c r="G192" s="43"/>
      <c r="H192" s="43"/>
      <c r="I192" s="43"/>
    </row>
    <row r="193" spans="5:9" x14ac:dyDescent="0.25">
      <c r="E193" s="43"/>
      <c r="F193" s="43"/>
      <c r="G193" s="43"/>
      <c r="H193" s="43"/>
      <c r="I193" s="43"/>
    </row>
    <row r="194" spans="5:9" x14ac:dyDescent="0.25">
      <c r="E194" s="43"/>
      <c r="F194" s="43"/>
      <c r="G194" s="43"/>
      <c r="H194" s="43"/>
      <c r="I194" s="43"/>
    </row>
    <row r="195" spans="5:9" x14ac:dyDescent="0.25">
      <c r="E195" s="43"/>
      <c r="F195" s="43"/>
      <c r="G195" s="43"/>
      <c r="H195" s="43"/>
      <c r="I195" s="43"/>
    </row>
    <row r="196" spans="5:9" x14ac:dyDescent="0.25">
      <c r="E196" s="43"/>
      <c r="F196" s="43"/>
      <c r="G196" s="43"/>
      <c r="H196" s="43"/>
      <c r="I196" s="43"/>
    </row>
    <row r="197" spans="5:9" x14ac:dyDescent="0.25">
      <c r="E197" s="43"/>
      <c r="F197" s="43"/>
      <c r="G197" s="43"/>
      <c r="H197" s="43"/>
      <c r="I197" s="43"/>
    </row>
    <row r="198" spans="5:9" x14ac:dyDescent="0.25">
      <c r="E198" s="43"/>
      <c r="F198" s="43"/>
      <c r="G198" s="43"/>
      <c r="H198" s="43"/>
      <c r="I198" s="43"/>
    </row>
    <row r="199" spans="5:9" x14ac:dyDescent="0.25">
      <c r="E199" s="43"/>
      <c r="F199" s="43"/>
      <c r="G199" s="43"/>
      <c r="H199" s="43"/>
      <c r="I199" s="43"/>
    </row>
    <row r="200" spans="5:9" x14ac:dyDescent="0.25">
      <c r="E200" s="43"/>
      <c r="F200" s="43"/>
      <c r="G200" s="43"/>
      <c r="H200" s="43"/>
      <c r="I200" s="43"/>
    </row>
    <row r="201" spans="5:9" x14ac:dyDescent="0.25">
      <c r="E201" s="43"/>
      <c r="F201" s="43"/>
      <c r="G201" s="43"/>
      <c r="H201" s="43"/>
      <c r="I201" s="43"/>
    </row>
    <row r="202" spans="5:9" x14ac:dyDescent="0.25">
      <c r="E202" s="43"/>
      <c r="F202" s="43"/>
      <c r="G202" s="43"/>
      <c r="H202" s="43"/>
      <c r="I202" s="43"/>
    </row>
    <row r="203" spans="5:9" x14ac:dyDescent="0.25">
      <c r="E203" s="43"/>
      <c r="F203" s="43"/>
      <c r="G203" s="43"/>
      <c r="H203" s="43"/>
      <c r="I203" s="43"/>
    </row>
    <row r="204" spans="5:9" x14ac:dyDescent="0.25">
      <c r="E204" s="43"/>
      <c r="F204" s="43"/>
      <c r="G204" s="43"/>
      <c r="H204" s="43"/>
      <c r="I204" s="43"/>
    </row>
    <row r="205" spans="5:9" x14ac:dyDescent="0.25">
      <c r="E205" s="43"/>
      <c r="F205" s="43"/>
      <c r="G205" s="43"/>
      <c r="H205" s="43"/>
      <c r="I205" s="43"/>
    </row>
    <row r="206" spans="5:9" x14ac:dyDescent="0.25">
      <c r="E206" s="43"/>
      <c r="F206" s="43"/>
      <c r="G206" s="43"/>
      <c r="H206" s="43"/>
      <c r="I206" s="43"/>
    </row>
    <row r="207" spans="5:9" x14ac:dyDescent="0.25">
      <c r="E207" s="43"/>
      <c r="F207" s="43"/>
      <c r="G207" s="43"/>
      <c r="H207" s="43"/>
      <c r="I207" s="43"/>
    </row>
    <row r="208" spans="5:9" x14ac:dyDescent="0.25">
      <c r="E208" s="43"/>
      <c r="F208" s="43"/>
      <c r="G208" s="43"/>
      <c r="H208" s="43"/>
      <c r="I208" s="43"/>
    </row>
    <row r="209" spans="5:9" x14ac:dyDescent="0.25">
      <c r="E209" s="43"/>
      <c r="F209" s="43"/>
      <c r="G209" s="43"/>
      <c r="H209" s="43"/>
      <c r="I209" s="43"/>
    </row>
    <row r="210" spans="5:9" x14ac:dyDescent="0.25">
      <c r="E210" s="43"/>
      <c r="F210" s="43"/>
      <c r="G210" s="43"/>
      <c r="H210" s="43"/>
      <c r="I210" s="43"/>
    </row>
    <row r="211" spans="5:9" x14ac:dyDescent="0.25">
      <c r="E211" s="43"/>
      <c r="F211" s="43"/>
      <c r="G211" s="43"/>
      <c r="H211" s="43"/>
      <c r="I211" s="43"/>
    </row>
    <row r="212" spans="5:9" x14ac:dyDescent="0.25">
      <c r="E212" s="43"/>
      <c r="F212" s="43"/>
      <c r="G212" s="43"/>
      <c r="H212" s="43"/>
      <c r="I212" s="43"/>
    </row>
    <row r="213" spans="5:9" x14ac:dyDescent="0.25">
      <c r="E213" s="43"/>
      <c r="F213" s="43"/>
      <c r="G213" s="43"/>
      <c r="H213" s="43"/>
      <c r="I213" s="43"/>
    </row>
    <row r="214" spans="5:9" x14ac:dyDescent="0.25">
      <c r="E214" s="43"/>
      <c r="F214" s="43"/>
      <c r="G214" s="43"/>
      <c r="H214" s="43"/>
      <c r="I214" s="43"/>
    </row>
    <row r="215" spans="5:9" x14ac:dyDescent="0.25">
      <c r="E215" s="43"/>
      <c r="F215" s="43"/>
      <c r="G215" s="43"/>
      <c r="H215" s="43"/>
      <c r="I215" s="43"/>
    </row>
    <row r="216" spans="5:9" x14ac:dyDescent="0.25">
      <c r="E216" s="43"/>
      <c r="F216" s="43"/>
      <c r="G216" s="43"/>
      <c r="H216" s="43"/>
      <c r="I216" s="43"/>
    </row>
    <row r="217" spans="5:9" x14ac:dyDescent="0.25">
      <c r="E217" s="43"/>
      <c r="F217" s="43"/>
      <c r="G217" s="43"/>
      <c r="H217" s="43"/>
      <c r="I217" s="43"/>
    </row>
    <row r="218" spans="5:9" x14ac:dyDescent="0.25">
      <c r="E218" s="43"/>
      <c r="F218" s="43"/>
      <c r="G218" s="43"/>
      <c r="H218" s="43"/>
      <c r="I218" s="43"/>
    </row>
    <row r="219" spans="5:9" x14ac:dyDescent="0.25">
      <c r="E219" s="43"/>
      <c r="F219" s="43"/>
      <c r="G219" s="43"/>
      <c r="H219" s="43"/>
      <c r="I219" s="43"/>
    </row>
    <row r="220" spans="5:9" x14ac:dyDescent="0.25">
      <c r="E220" s="43"/>
      <c r="F220" s="43"/>
      <c r="G220" s="43"/>
      <c r="H220" s="43"/>
      <c r="I220" s="43"/>
    </row>
    <row r="221" spans="5:9" x14ac:dyDescent="0.25">
      <c r="E221" s="43"/>
      <c r="F221" s="43"/>
      <c r="G221" s="43"/>
      <c r="H221" s="43"/>
      <c r="I221" s="43"/>
    </row>
    <row r="222" spans="5:9" x14ac:dyDescent="0.25">
      <c r="E222" s="43"/>
      <c r="F222" s="43"/>
      <c r="G222" s="43"/>
      <c r="H222" s="43"/>
      <c r="I222" s="43"/>
    </row>
    <row r="223" spans="5:9" x14ac:dyDescent="0.25">
      <c r="E223" s="43"/>
      <c r="F223" s="43"/>
      <c r="G223" s="43"/>
      <c r="H223" s="43"/>
      <c r="I223" s="43"/>
    </row>
    <row r="224" spans="5:9" x14ac:dyDescent="0.25">
      <c r="E224" s="43"/>
      <c r="F224" s="43"/>
      <c r="G224" s="43"/>
      <c r="H224" s="43"/>
      <c r="I224" s="43"/>
    </row>
    <row r="225" spans="5:9" x14ac:dyDescent="0.25">
      <c r="E225" s="43"/>
      <c r="F225" s="43"/>
      <c r="G225" s="43"/>
      <c r="H225" s="43"/>
      <c r="I225" s="43"/>
    </row>
    <row r="226" spans="5:9" x14ac:dyDescent="0.25">
      <c r="E226" s="43"/>
      <c r="F226" s="43"/>
      <c r="G226" s="43"/>
      <c r="H226" s="43"/>
      <c r="I226" s="43"/>
    </row>
    <row r="227" spans="5:9" x14ac:dyDescent="0.25">
      <c r="E227" s="43"/>
      <c r="F227" s="43"/>
      <c r="G227" s="43"/>
      <c r="H227" s="43"/>
      <c r="I227" s="43"/>
    </row>
    <row r="228" spans="5:9" x14ac:dyDescent="0.25">
      <c r="E228" s="43"/>
      <c r="F228" s="43"/>
      <c r="G228" s="43"/>
      <c r="H228" s="43"/>
      <c r="I228" s="43"/>
    </row>
    <row r="229" spans="5:9" x14ac:dyDescent="0.25">
      <c r="E229" s="43"/>
      <c r="F229" s="43"/>
      <c r="G229" s="43"/>
      <c r="H229" s="43"/>
      <c r="I229" s="43"/>
    </row>
    <row r="230" spans="5:9" x14ac:dyDescent="0.25">
      <c r="E230" s="43"/>
      <c r="F230" s="43"/>
      <c r="G230" s="43"/>
      <c r="H230" s="43"/>
      <c r="I230" s="43"/>
    </row>
    <row r="231" spans="5:9" x14ac:dyDescent="0.25">
      <c r="E231" s="43"/>
      <c r="F231" s="43"/>
      <c r="G231" s="43"/>
      <c r="H231" s="43"/>
      <c r="I231" s="43"/>
    </row>
    <row r="232" spans="5:9" x14ac:dyDescent="0.25">
      <c r="E232" s="43"/>
      <c r="F232" s="43"/>
      <c r="G232" s="43"/>
      <c r="H232" s="43"/>
      <c r="I232" s="43"/>
    </row>
    <row r="233" spans="5:9" x14ac:dyDescent="0.25">
      <c r="E233" s="43"/>
      <c r="F233" s="43"/>
      <c r="G233" s="43"/>
      <c r="H233" s="43"/>
      <c r="I233" s="43"/>
    </row>
    <row r="234" spans="5:9" x14ac:dyDescent="0.25">
      <c r="E234" s="43"/>
      <c r="F234" s="43"/>
      <c r="G234" s="43"/>
      <c r="H234" s="43"/>
      <c r="I234" s="43"/>
    </row>
    <row r="235" spans="5:9" x14ac:dyDescent="0.25">
      <c r="E235" s="43"/>
      <c r="F235" s="43"/>
      <c r="G235" s="43"/>
      <c r="H235" s="43"/>
      <c r="I235" s="43"/>
    </row>
    <row r="236" spans="5:9" x14ac:dyDescent="0.25">
      <c r="E236" s="43"/>
      <c r="F236" s="43"/>
      <c r="G236" s="43"/>
      <c r="H236" s="43"/>
      <c r="I236" s="43"/>
    </row>
    <row r="237" spans="5:9" x14ac:dyDescent="0.25">
      <c r="E237" s="43"/>
      <c r="F237" s="43"/>
      <c r="G237" s="43"/>
      <c r="H237" s="43"/>
      <c r="I237" s="43"/>
    </row>
    <row r="238" spans="5:9" x14ac:dyDescent="0.25">
      <c r="E238" s="43"/>
      <c r="F238" s="43"/>
      <c r="G238" s="43"/>
      <c r="H238" s="43"/>
      <c r="I238" s="43"/>
    </row>
    <row r="239" spans="5:9" x14ac:dyDescent="0.25">
      <c r="E239" s="43"/>
      <c r="F239" s="43"/>
      <c r="G239" s="43"/>
      <c r="H239" s="43"/>
      <c r="I239" s="43"/>
    </row>
    <row r="240" spans="5:9" x14ac:dyDescent="0.25">
      <c r="E240" s="43"/>
      <c r="F240" s="43"/>
      <c r="G240" s="43"/>
      <c r="H240" s="43"/>
      <c r="I240" s="43"/>
    </row>
    <row r="241" spans="5:9" x14ac:dyDescent="0.25">
      <c r="E241" s="43"/>
      <c r="F241" s="43"/>
      <c r="G241" s="43"/>
      <c r="H241" s="43"/>
      <c r="I241" s="43"/>
    </row>
    <row r="242" spans="5:9" x14ac:dyDescent="0.25">
      <c r="E242" s="43"/>
      <c r="F242" s="43"/>
      <c r="G242" s="43"/>
      <c r="H242" s="43"/>
      <c r="I242" s="43"/>
    </row>
    <row r="243" spans="5:9" x14ac:dyDescent="0.25">
      <c r="E243" s="43"/>
      <c r="F243" s="43"/>
      <c r="G243" s="43"/>
      <c r="H243" s="43"/>
      <c r="I243" s="43"/>
    </row>
    <row r="244" spans="5:9" x14ac:dyDescent="0.25">
      <c r="E244" s="43"/>
      <c r="F244" s="43"/>
      <c r="G244" s="43"/>
      <c r="H244" s="43"/>
      <c r="I244" s="43"/>
    </row>
    <row r="245" spans="5:9" x14ac:dyDescent="0.25">
      <c r="E245" s="43"/>
      <c r="F245" s="43"/>
      <c r="G245" s="43"/>
      <c r="H245" s="43"/>
      <c r="I245" s="43"/>
    </row>
    <row r="246" spans="5:9" x14ac:dyDescent="0.25">
      <c r="E246" s="43"/>
      <c r="F246" s="43"/>
      <c r="G246" s="43"/>
      <c r="H246" s="43"/>
      <c r="I246" s="43"/>
    </row>
    <row r="247" spans="5:9" x14ac:dyDescent="0.25">
      <c r="E247" s="43"/>
      <c r="F247" s="43"/>
      <c r="G247" s="43"/>
      <c r="H247" s="43"/>
      <c r="I247" s="43"/>
    </row>
    <row r="248" spans="5:9" x14ac:dyDescent="0.25">
      <c r="E248" s="43"/>
      <c r="F248" s="43"/>
      <c r="G248" s="43"/>
      <c r="H248" s="43"/>
      <c r="I248" s="43"/>
    </row>
    <row r="249" spans="5:9" x14ac:dyDescent="0.25">
      <c r="E249" s="43"/>
      <c r="F249" s="43"/>
      <c r="G249" s="43"/>
      <c r="H249" s="43"/>
      <c r="I249" s="43"/>
    </row>
    <row r="250" spans="5:9" x14ac:dyDescent="0.25">
      <c r="E250" s="43"/>
      <c r="F250" s="43"/>
      <c r="G250" s="43"/>
      <c r="H250" s="43"/>
      <c r="I250" s="43"/>
    </row>
    <row r="251" spans="5:9" x14ac:dyDescent="0.25">
      <c r="E251" s="43"/>
      <c r="F251" s="43"/>
      <c r="G251" s="43"/>
      <c r="H251" s="43"/>
      <c r="I251" s="43"/>
    </row>
    <row r="252" spans="5:9" x14ac:dyDescent="0.25">
      <c r="E252" s="43"/>
      <c r="F252" s="43"/>
      <c r="G252" s="43"/>
      <c r="H252" s="43"/>
      <c r="I252" s="43"/>
    </row>
    <row r="253" spans="5:9" x14ac:dyDescent="0.25">
      <c r="E253" s="43"/>
      <c r="F253" s="43"/>
      <c r="G253" s="43"/>
      <c r="H253" s="43"/>
      <c r="I253" s="43"/>
    </row>
    <row r="254" spans="5:9" x14ac:dyDescent="0.25">
      <c r="E254" s="43"/>
      <c r="F254" s="43"/>
      <c r="G254" s="43"/>
      <c r="H254" s="43"/>
      <c r="I254" s="43"/>
    </row>
    <row r="255" spans="5:9" x14ac:dyDescent="0.25">
      <c r="E255" s="43"/>
      <c r="F255" s="43"/>
      <c r="G255" s="43"/>
      <c r="H255" s="43"/>
      <c r="I255" s="43"/>
    </row>
    <row r="256" spans="5:9" x14ac:dyDescent="0.25">
      <c r="E256" s="43"/>
      <c r="F256" s="43"/>
      <c r="G256" s="43"/>
      <c r="H256" s="43"/>
      <c r="I256" s="43"/>
    </row>
    <row r="257" spans="5:9" x14ac:dyDescent="0.25">
      <c r="E257" s="43"/>
      <c r="F257" s="43"/>
      <c r="G257" s="43"/>
      <c r="H257" s="43"/>
      <c r="I257" s="43"/>
    </row>
    <row r="258" spans="5:9" x14ac:dyDescent="0.25">
      <c r="E258" s="43"/>
      <c r="F258" s="43"/>
      <c r="G258" s="43"/>
      <c r="H258" s="43"/>
      <c r="I258" s="43"/>
    </row>
    <row r="259" spans="5:9" x14ac:dyDescent="0.25">
      <c r="E259" s="43"/>
      <c r="F259" s="43"/>
      <c r="G259" s="43"/>
      <c r="H259" s="43"/>
      <c r="I259" s="43"/>
    </row>
    <row r="260" spans="5:9" x14ac:dyDescent="0.25">
      <c r="E260" s="43"/>
      <c r="F260" s="43"/>
      <c r="G260" s="43"/>
      <c r="H260" s="43"/>
      <c r="I260" s="43"/>
    </row>
    <row r="261" spans="5:9" x14ac:dyDescent="0.25">
      <c r="E261" s="43"/>
      <c r="F261" s="43"/>
      <c r="G261" s="43"/>
      <c r="H261" s="43"/>
      <c r="I261" s="43"/>
    </row>
    <row r="262" spans="5:9" x14ac:dyDescent="0.25">
      <c r="E262" s="43"/>
      <c r="F262" s="43"/>
      <c r="G262" s="43"/>
      <c r="H262" s="43"/>
      <c r="I262" s="43"/>
    </row>
    <row r="263" spans="5:9" x14ac:dyDescent="0.25">
      <c r="E263" s="43"/>
      <c r="F263" s="43"/>
      <c r="G263" s="43"/>
      <c r="H263" s="43"/>
      <c r="I263" s="43"/>
    </row>
    <row r="264" spans="5:9" x14ac:dyDescent="0.25">
      <c r="E264" s="43"/>
      <c r="F264" s="43"/>
      <c r="G264" s="43"/>
      <c r="H264" s="43"/>
      <c r="I264" s="43"/>
    </row>
    <row r="265" spans="5:9" x14ac:dyDescent="0.25">
      <c r="E265" s="43"/>
      <c r="F265" s="43"/>
      <c r="G265" s="43"/>
      <c r="H265" s="43"/>
      <c r="I265" s="43"/>
    </row>
    <row r="266" spans="5:9" x14ac:dyDescent="0.25">
      <c r="E266" s="43"/>
      <c r="F266" s="43"/>
      <c r="G266" s="43"/>
      <c r="H266" s="43"/>
      <c r="I266" s="43"/>
    </row>
    <row r="267" spans="5:9" x14ac:dyDescent="0.25">
      <c r="E267" s="43"/>
      <c r="F267" s="43"/>
      <c r="G267" s="43"/>
      <c r="H267" s="43"/>
      <c r="I267" s="43"/>
    </row>
    <row r="268" spans="5:9" x14ac:dyDescent="0.25">
      <c r="E268" s="43"/>
      <c r="F268" s="43"/>
      <c r="G268" s="43"/>
      <c r="H268" s="43"/>
      <c r="I268" s="43"/>
    </row>
    <row r="269" spans="5:9" x14ac:dyDescent="0.25">
      <c r="E269" s="43"/>
      <c r="F269" s="43"/>
      <c r="G269" s="43"/>
      <c r="H269" s="43"/>
      <c r="I269" s="43"/>
    </row>
    <row r="270" spans="5:9" x14ac:dyDescent="0.25">
      <c r="E270" s="43"/>
      <c r="F270" s="43"/>
      <c r="G270" s="43"/>
      <c r="H270" s="43"/>
      <c r="I270" s="43"/>
    </row>
    <row r="271" spans="5:9" x14ac:dyDescent="0.25">
      <c r="E271" s="43"/>
      <c r="F271" s="43"/>
      <c r="G271" s="43"/>
      <c r="H271" s="43"/>
      <c r="I271" s="43"/>
    </row>
    <row r="272" spans="5:9" x14ac:dyDescent="0.25">
      <c r="E272" s="43"/>
      <c r="F272" s="43"/>
      <c r="G272" s="43"/>
      <c r="H272" s="43"/>
      <c r="I272" s="43"/>
    </row>
    <row r="273" spans="5:9" x14ac:dyDescent="0.25">
      <c r="E273" s="43"/>
      <c r="F273" s="43"/>
      <c r="G273" s="43"/>
      <c r="H273" s="43"/>
      <c r="I273" s="43"/>
    </row>
    <row r="274" spans="5:9" x14ac:dyDescent="0.25">
      <c r="E274" s="43"/>
      <c r="F274" s="43"/>
      <c r="G274" s="43"/>
      <c r="H274" s="43"/>
      <c r="I274" s="43"/>
    </row>
    <row r="275" spans="5:9" x14ac:dyDescent="0.25">
      <c r="E275" s="43"/>
      <c r="F275" s="43"/>
      <c r="G275" s="43"/>
      <c r="H275" s="43"/>
      <c r="I275" s="43"/>
    </row>
    <row r="276" spans="5:9" x14ac:dyDescent="0.25">
      <c r="E276" s="43"/>
      <c r="F276" s="43"/>
      <c r="G276" s="43"/>
      <c r="H276" s="43"/>
      <c r="I276" s="43"/>
    </row>
    <row r="277" spans="5:9" x14ac:dyDescent="0.25">
      <c r="E277" s="43"/>
      <c r="F277" s="43"/>
      <c r="G277" s="43"/>
      <c r="H277" s="43"/>
      <c r="I277" s="43"/>
    </row>
    <row r="278" spans="5:9" x14ac:dyDescent="0.25">
      <c r="E278" s="43"/>
      <c r="F278" s="43"/>
      <c r="G278" s="43"/>
      <c r="H278" s="43"/>
      <c r="I278" s="43"/>
    </row>
    <row r="279" spans="5:9" x14ac:dyDescent="0.25">
      <c r="E279" s="43"/>
      <c r="F279" s="43"/>
      <c r="G279" s="43"/>
      <c r="H279" s="43"/>
      <c r="I279" s="43"/>
    </row>
    <row r="280" spans="5:9" x14ac:dyDescent="0.25">
      <c r="E280" s="43"/>
      <c r="F280" s="43"/>
      <c r="G280" s="43"/>
      <c r="H280" s="43"/>
      <c r="I280" s="43"/>
    </row>
    <row r="281" spans="5:9" x14ac:dyDescent="0.25">
      <c r="E281" s="43"/>
      <c r="F281" s="43"/>
      <c r="G281" s="43"/>
      <c r="H281" s="43"/>
      <c r="I281" s="43"/>
    </row>
    <row r="282" spans="5:9" x14ac:dyDescent="0.25">
      <c r="E282" s="43"/>
      <c r="F282" s="43"/>
      <c r="G282" s="43"/>
      <c r="H282" s="43"/>
      <c r="I282" s="43"/>
    </row>
    <row r="283" spans="5:9" x14ac:dyDescent="0.25">
      <c r="E283" s="43"/>
      <c r="F283" s="43"/>
      <c r="G283" s="43"/>
      <c r="H283" s="43"/>
      <c r="I283" s="43"/>
    </row>
    <row r="284" spans="5:9" x14ac:dyDescent="0.25">
      <c r="E284" s="43"/>
      <c r="F284" s="43"/>
      <c r="G284" s="43"/>
      <c r="H284" s="43"/>
      <c r="I284" s="43"/>
    </row>
    <row r="285" spans="5:9" x14ac:dyDescent="0.25">
      <c r="E285" s="43"/>
      <c r="F285" s="43"/>
      <c r="G285" s="43"/>
      <c r="H285" s="43"/>
      <c r="I285" s="43"/>
    </row>
    <row r="286" spans="5:9" x14ac:dyDescent="0.25">
      <c r="E286" s="43"/>
      <c r="F286" s="43"/>
      <c r="G286" s="43"/>
      <c r="H286" s="43"/>
      <c r="I286" s="43"/>
    </row>
    <row r="287" spans="5:9" x14ac:dyDescent="0.25">
      <c r="E287" s="43"/>
      <c r="F287" s="43"/>
      <c r="G287" s="43"/>
      <c r="H287" s="43"/>
      <c r="I287" s="43"/>
    </row>
    <row r="288" spans="5:9" x14ac:dyDescent="0.25">
      <c r="E288" s="43"/>
      <c r="F288" s="43"/>
      <c r="G288" s="43"/>
      <c r="H288" s="43"/>
      <c r="I288" s="43"/>
    </row>
    <row r="289" spans="5:9" x14ac:dyDescent="0.25">
      <c r="E289" s="43"/>
      <c r="F289" s="43"/>
      <c r="G289" s="43"/>
      <c r="H289" s="43"/>
      <c r="I289" s="43"/>
    </row>
    <row r="290" spans="5:9" x14ac:dyDescent="0.25">
      <c r="E290" s="43"/>
      <c r="F290" s="43"/>
      <c r="G290" s="43"/>
      <c r="H290" s="43"/>
      <c r="I290" s="43"/>
    </row>
    <row r="291" spans="5:9" x14ac:dyDescent="0.25">
      <c r="E291" s="43"/>
      <c r="F291" s="43"/>
      <c r="G291" s="43"/>
      <c r="H291" s="43"/>
      <c r="I291" s="43"/>
    </row>
    <row r="292" spans="5:9" x14ac:dyDescent="0.25">
      <c r="E292" s="43"/>
      <c r="F292" s="43"/>
      <c r="G292" s="43"/>
      <c r="H292" s="43"/>
      <c r="I292" s="43"/>
    </row>
    <row r="293" spans="5:9" x14ac:dyDescent="0.25">
      <c r="E293" s="43"/>
      <c r="F293" s="43"/>
      <c r="G293" s="43"/>
      <c r="H293" s="43"/>
      <c r="I293" s="43"/>
    </row>
    <row r="294" spans="5:9" x14ac:dyDescent="0.25">
      <c r="E294" s="43"/>
      <c r="F294" s="43"/>
      <c r="G294" s="43"/>
      <c r="H294" s="43"/>
      <c r="I294" s="43"/>
    </row>
    <row r="295" spans="5:9" x14ac:dyDescent="0.25">
      <c r="E295" s="43"/>
      <c r="F295" s="43"/>
      <c r="G295" s="43"/>
      <c r="H295" s="43"/>
      <c r="I295" s="43"/>
    </row>
    <row r="296" spans="5:9" x14ac:dyDescent="0.25">
      <c r="E296" s="43"/>
      <c r="F296" s="43"/>
      <c r="G296" s="43"/>
      <c r="H296" s="43"/>
      <c r="I296" s="43"/>
    </row>
    <row r="297" spans="5:9" x14ac:dyDescent="0.25">
      <c r="E297" s="43"/>
      <c r="F297" s="43"/>
      <c r="G297" s="43"/>
      <c r="H297" s="43"/>
      <c r="I297" s="43"/>
    </row>
    <row r="298" spans="5:9" x14ac:dyDescent="0.25">
      <c r="E298" s="43"/>
      <c r="F298" s="43"/>
      <c r="G298" s="43"/>
      <c r="H298" s="43"/>
      <c r="I298" s="43"/>
    </row>
    <row r="299" spans="5:9" x14ac:dyDescent="0.25">
      <c r="E299" s="43"/>
      <c r="F299" s="43"/>
      <c r="G299" s="43"/>
      <c r="H299" s="43"/>
      <c r="I299" s="43"/>
    </row>
    <row r="300" spans="5:9" x14ac:dyDescent="0.25">
      <c r="E300" s="43"/>
      <c r="F300" s="43"/>
      <c r="G300" s="43"/>
      <c r="H300" s="43"/>
      <c r="I300" s="43"/>
    </row>
    <row r="301" spans="5:9" x14ac:dyDescent="0.25">
      <c r="E301" s="43"/>
      <c r="F301" s="43"/>
      <c r="G301" s="43"/>
      <c r="H301" s="43"/>
      <c r="I301" s="43"/>
    </row>
    <row r="302" spans="5:9" x14ac:dyDescent="0.25">
      <c r="E302" s="43"/>
      <c r="F302" s="43"/>
      <c r="G302" s="43"/>
      <c r="H302" s="43"/>
      <c r="I302" s="43"/>
    </row>
    <row r="303" spans="5:9" x14ac:dyDescent="0.25">
      <c r="E303" s="43"/>
      <c r="F303" s="43"/>
      <c r="G303" s="43"/>
      <c r="H303" s="43"/>
      <c r="I303" s="43"/>
    </row>
    <row r="304" spans="5:9" x14ac:dyDescent="0.25">
      <c r="E304" s="43"/>
      <c r="F304" s="43"/>
      <c r="G304" s="43"/>
      <c r="H304" s="43"/>
      <c r="I304" s="43"/>
    </row>
    <row r="305" spans="5:9" x14ac:dyDescent="0.25">
      <c r="E305" s="43"/>
      <c r="F305" s="43"/>
      <c r="G305" s="43"/>
      <c r="H305" s="43"/>
      <c r="I305" s="43"/>
    </row>
    <row r="306" spans="5:9" x14ac:dyDescent="0.25">
      <c r="E306" s="43"/>
      <c r="F306" s="43"/>
      <c r="G306" s="43"/>
      <c r="H306" s="43"/>
      <c r="I306" s="43"/>
    </row>
    <row r="307" spans="5:9" x14ac:dyDescent="0.25">
      <c r="E307" s="43"/>
      <c r="F307" s="43"/>
      <c r="G307" s="43"/>
      <c r="H307" s="43"/>
      <c r="I307" s="43"/>
    </row>
    <row r="308" spans="5:9" x14ac:dyDescent="0.25">
      <c r="E308" s="43"/>
      <c r="F308" s="43"/>
      <c r="G308" s="43"/>
      <c r="H308" s="43"/>
      <c r="I308" s="43"/>
    </row>
    <row r="309" spans="5:9" x14ac:dyDescent="0.25">
      <c r="E309" s="43"/>
      <c r="F309" s="43"/>
      <c r="G309" s="43"/>
      <c r="H309" s="43"/>
      <c r="I309" s="43"/>
    </row>
    <row r="310" spans="5:9" x14ac:dyDescent="0.25">
      <c r="E310" s="43"/>
      <c r="F310" s="43"/>
      <c r="G310" s="43"/>
      <c r="H310" s="43"/>
      <c r="I310" s="43"/>
    </row>
    <row r="311" spans="5:9" x14ac:dyDescent="0.25">
      <c r="E311" s="43"/>
      <c r="F311" s="43"/>
      <c r="G311" s="43"/>
      <c r="H311" s="43"/>
      <c r="I311" s="43"/>
    </row>
    <row r="312" spans="5:9" x14ac:dyDescent="0.25">
      <c r="E312" s="43"/>
      <c r="F312" s="43"/>
      <c r="G312" s="43"/>
      <c r="H312" s="43"/>
      <c r="I312" s="43"/>
    </row>
    <row r="313" spans="5:9" x14ac:dyDescent="0.25">
      <c r="E313" s="43"/>
      <c r="F313" s="43"/>
      <c r="G313" s="43"/>
      <c r="H313" s="43"/>
      <c r="I313" s="43"/>
    </row>
    <row r="314" spans="5:9" x14ac:dyDescent="0.25">
      <c r="E314" s="43"/>
      <c r="F314" s="43"/>
      <c r="G314" s="43"/>
      <c r="H314" s="43"/>
      <c r="I314" s="43"/>
    </row>
    <row r="315" spans="5:9" x14ac:dyDescent="0.25">
      <c r="E315" s="43"/>
      <c r="F315" s="43"/>
      <c r="G315" s="43"/>
      <c r="H315" s="43"/>
      <c r="I315" s="43"/>
    </row>
    <row r="316" spans="5:9" x14ac:dyDescent="0.25">
      <c r="E316" s="43"/>
      <c r="F316" s="43"/>
      <c r="G316" s="43"/>
      <c r="H316" s="43"/>
      <c r="I316" s="43"/>
    </row>
    <row r="317" spans="5:9" x14ac:dyDescent="0.25">
      <c r="E317" s="43"/>
      <c r="F317" s="43"/>
      <c r="G317" s="43"/>
      <c r="H317" s="43"/>
      <c r="I317" s="43"/>
    </row>
    <row r="318" spans="5:9" x14ac:dyDescent="0.25">
      <c r="E318" s="43"/>
      <c r="F318" s="43"/>
      <c r="G318" s="43"/>
      <c r="H318" s="43"/>
      <c r="I318" s="43"/>
    </row>
    <row r="319" spans="5:9" x14ac:dyDescent="0.25">
      <c r="E319" s="43"/>
      <c r="F319" s="43"/>
      <c r="G319" s="43"/>
      <c r="H319" s="43"/>
      <c r="I319" s="43"/>
    </row>
    <row r="320" spans="5:9" x14ac:dyDescent="0.25">
      <c r="E320" s="43"/>
      <c r="F320" s="43"/>
      <c r="G320" s="43"/>
      <c r="H320" s="43"/>
      <c r="I320" s="43"/>
    </row>
    <row r="321" spans="5:9" x14ac:dyDescent="0.25">
      <c r="E321" s="43"/>
      <c r="F321" s="43"/>
      <c r="G321" s="43"/>
      <c r="H321" s="43"/>
      <c r="I321" s="43"/>
    </row>
    <row r="322" spans="5:9" x14ac:dyDescent="0.25">
      <c r="E322" s="43"/>
      <c r="F322" s="43"/>
      <c r="G322" s="43"/>
      <c r="H322" s="43"/>
      <c r="I322" s="43"/>
    </row>
    <row r="323" spans="5:9" x14ac:dyDescent="0.25">
      <c r="E323" s="43"/>
      <c r="F323" s="43"/>
      <c r="G323" s="43"/>
      <c r="H323" s="43"/>
      <c r="I323" s="43"/>
    </row>
    <row r="324" spans="5:9" x14ac:dyDescent="0.25">
      <c r="E324" s="43"/>
      <c r="F324" s="43"/>
      <c r="G324" s="43"/>
      <c r="H324" s="43"/>
      <c r="I324" s="43"/>
    </row>
    <row r="325" spans="5:9" x14ac:dyDescent="0.25">
      <c r="E325" s="43"/>
      <c r="F325" s="43"/>
      <c r="G325" s="43"/>
      <c r="H325" s="43"/>
      <c r="I325" s="43"/>
    </row>
    <row r="326" spans="5:9" x14ac:dyDescent="0.25">
      <c r="E326" s="43"/>
      <c r="F326" s="43"/>
      <c r="G326" s="43"/>
      <c r="H326" s="43"/>
      <c r="I326" s="43"/>
    </row>
    <row r="327" spans="5:9" x14ac:dyDescent="0.25">
      <c r="E327" s="43"/>
      <c r="F327" s="43"/>
      <c r="G327" s="43"/>
      <c r="H327" s="43"/>
      <c r="I327" s="43"/>
    </row>
    <row r="328" spans="5:9" x14ac:dyDescent="0.25">
      <c r="E328" s="43"/>
      <c r="F328" s="43"/>
      <c r="G328" s="43"/>
      <c r="H328" s="43"/>
      <c r="I328" s="43"/>
    </row>
    <row r="329" spans="5:9" x14ac:dyDescent="0.25">
      <c r="E329" s="43"/>
      <c r="F329" s="43"/>
      <c r="G329" s="43"/>
      <c r="H329" s="43"/>
      <c r="I329" s="43"/>
    </row>
    <row r="330" spans="5:9" x14ac:dyDescent="0.25">
      <c r="E330" s="43"/>
      <c r="F330" s="43"/>
      <c r="G330" s="43"/>
      <c r="H330" s="43"/>
      <c r="I330" s="43"/>
    </row>
    <row r="331" spans="5:9" x14ac:dyDescent="0.25">
      <c r="E331" s="43"/>
      <c r="F331" s="43"/>
      <c r="G331" s="43"/>
      <c r="H331" s="43"/>
      <c r="I331" s="43"/>
    </row>
    <row r="332" spans="5:9" x14ac:dyDescent="0.25">
      <c r="E332" s="43"/>
      <c r="F332" s="43"/>
      <c r="G332" s="43"/>
      <c r="H332" s="43"/>
      <c r="I332" s="43"/>
    </row>
    <row r="333" spans="5:9" x14ac:dyDescent="0.25">
      <c r="E333" s="43"/>
      <c r="F333" s="43"/>
      <c r="G333" s="43"/>
      <c r="H333" s="43"/>
      <c r="I333" s="43"/>
    </row>
    <row r="334" spans="5:9" x14ac:dyDescent="0.25">
      <c r="E334" s="43"/>
      <c r="F334" s="43"/>
      <c r="G334" s="43"/>
      <c r="H334" s="43"/>
      <c r="I334" s="43"/>
    </row>
    <row r="335" spans="5:9" x14ac:dyDescent="0.25">
      <c r="E335" s="43"/>
      <c r="F335" s="43"/>
      <c r="G335" s="43"/>
      <c r="H335" s="43"/>
      <c r="I335" s="43"/>
    </row>
    <row r="336" spans="5:9" x14ac:dyDescent="0.25">
      <c r="E336" s="43"/>
      <c r="F336" s="43"/>
      <c r="G336" s="43"/>
      <c r="H336" s="43"/>
      <c r="I336" s="43"/>
    </row>
    <row r="337" spans="5:9" x14ac:dyDescent="0.25">
      <c r="E337" s="43"/>
      <c r="F337" s="43"/>
      <c r="G337" s="43"/>
      <c r="H337" s="43"/>
      <c r="I337" s="43"/>
    </row>
    <row r="338" spans="5:9" x14ac:dyDescent="0.25">
      <c r="E338" s="43"/>
      <c r="F338" s="43"/>
      <c r="G338" s="43"/>
      <c r="H338" s="43"/>
      <c r="I338" s="43"/>
    </row>
    <row r="339" spans="5:9" x14ac:dyDescent="0.25">
      <c r="E339" s="43"/>
      <c r="F339" s="43"/>
      <c r="G339" s="43"/>
      <c r="H339" s="43"/>
      <c r="I339" s="43"/>
    </row>
    <row r="340" spans="5:9" x14ac:dyDescent="0.25">
      <c r="E340" s="43"/>
      <c r="F340" s="43"/>
      <c r="G340" s="43"/>
      <c r="H340" s="43"/>
      <c r="I340" s="43"/>
    </row>
    <row r="341" spans="5:9" x14ac:dyDescent="0.25">
      <c r="E341" s="43"/>
      <c r="F341" s="43"/>
      <c r="G341" s="43"/>
      <c r="H341" s="43"/>
      <c r="I341" s="43"/>
    </row>
    <row r="342" spans="5:9" x14ac:dyDescent="0.25">
      <c r="E342" s="43"/>
      <c r="F342" s="43"/>
      <c r="G342" s="43"/>
      <c r="H342" s="43"/>
      <c r="I342" s="43"/>
    </row>
    <row r="343" spans="5:9" x14ac:dyDescent="0.25">
      <c r="E343" s="43"/>
      <c r="F343" s="43"/>
      <c r="G343" s="43"/>
      <c r="H343" s="43"/>
      <c r="I343" s="43"/>
    </row>
    <row r="344" spans="5:9" x14ac:dyDescent="0.25">
      <c r="E344" s="43"/>
      <c r="F344" s="43"/>
      <c r="G344" s="43"/>
      <c r="H344" s="43"/>
      <c r="I344" s="43"/>
    </row>
    <row r="345" spans="5:9" x14ac:dyDescent="0.25">
      <c r="E345" s="43"/>
      <c r="F345" s="43"/>
      <c r="G345" s="43"/>
      <c r="H345" s="43"/>
      <c r="I345" s="43"/>
    </row>
    <row r="346" spans="5:9" x14ac:dyDescent="0.25">
      <c r="E346" s="43"/>
      <c r="F346" s="43"/>
      <c r="G346" s="43"/>
      <c r="H346" s="43"/>
      <c r="I346" s="43"/>
    </row>
    <row r="347" spans="5:9" x14ac:dyDescent="0.25">
      <c r="E347" s="43"/>
      <c r="F347" s="43"/>
      <c r="G347" s="43"/>
      <c r="H347" s="43"/>
      <c r="I347" s="43"/>
    </row>
    <row r="348" spans="5:9" x14ac:dyDescent="0.25">
      <c r="E348" s="43"/>
      <c r="F348" s="43"/>
      <c r="G348" s="43"/>
      <c r="H348" s="43"/>
      <c r="I348" s="43"/>
    </row>
    <row r="349" spans="5:9" x14ac:dyDescent="0.25">
      <c r="E349" s="43"/>
      <c r="F349" s="43"/>
      <c r="G349" s="43"/>
      <c r="H349" s="43"/>
      <c r="I349" s="43"/>
    </row>
    <row r="350" spans="5:9" x14ac:dyDescent="0.25">
      <c r="E350" s="43"/>
      <c r="F350" s="43"/>
      <c r="G350" s="43"/>
      <c r="H350" s="43"/>
      <c r="I350" s="43"/>
    </row>
    <row r="351" spans="5:9" x14ac:dyDescent="0.25">
      <c r="E351" s="43"/>
      <c r="F351" s="43"/>
      <c r="G351" s="43"/>
      <c r="H351" s="43"/>
      <c r="I351" s="43"/>
    </row>
    <row r="352" spans="5:9" x14ac:dyDescent="0.25">
      <c r="E352" s="43"/>
      <c r="F352" s="43"/>
      <c r="G352" s="43"/>
      <c r="H352" s="43"/>
      <c r="I352" s="43"/>
    </row>
    <row r="353" spans="5:9" x14ac:dyDescent="0.25">
      <c r="E353" s="43"/>
      <c r="F353" s="43"/>
      <c r="G353" s="43"/>
      <c r="H353" s="43"/>
      <c r="I353" s="43"/>
    </row>
    <row r="354" spans="5:9" x14ac:dyDescent="0.25">
      <c r="E354" s="43"/>
      <c r="F354" s="43"/>
      <c r="G354" s="43"/>
      <c r="H354" s="43"/>
      <c r="I354" s="43"/>
    </row>
    <row r="355" spans="5:9" x14ac:dyDescent="0.25">
      <c r="E355" s="43"/>
      <c r="F355" s="43"/>
      <c r="G355" s="43"/>
      <c r="H355" s="43"/>
      <c r="I355" s="43"/>
    </row>
    <row r="356" spans="5:9" x14ac:dyDescent="0.25">
      <c r="E356" s="43"/>
      <c r="F356" s="43"/>
      <c r="G356" s="43"/>
      <c r="H356" s="43"/>
      <c r="I356" s="43"/>
    </row>
    <row r="357" spans="5:9" x14ac:dyDescent="0.25">
      <c r="E357" s="43"/>
      <c r="F357" s="43"/>
      <c r="G357" s="43"/>
      <c r="H357" s="43"/>
      <c r="I357" s="43"/>
    </row>
    <row r="358" spans="5:9" x14ac:dyDescent="0.25">
      <c r="E358" s="43"/>
      <c r="F358" s="43"/>
      <c r="G358" s="43"/>
      <c r="H358" s="43"/>
      <c r="I358" s="43"/>
    </row>
    <row r="359" spans="5:9" x14ac:dyDescent="0.25">
      <c r="E359" s="43"/>
      <c r="F359" s="43"/>
      <c r="G359" s="43"/>
      <c r="H359" s="43"/>
      <c r="I359" s="43"/>
    </row>
    <row r="360" spans="5:9" x14ac:dyDescent="0.25">
      <c r="E360" s="43"/>
      <c r="F360" s="43"/>
      <c r="G360" s="43"/>
      <c r="H360" s="43"/>
      <c r="I360" s="43"/>
    </row>
    <row r="361" spans="5:9" x14ac:dyDescent="0.25">
      <c r="E361" s="43"/>
      <c r="F361" s="43"/>
      <c r="G361" s="43"/>
      <c r="H361" s="43"/>
      <c r="I361" s="43"/>
    </row>
    <row r="362" spans="5:9" x14ac:dyDescent="0.25">
      <c r="E362" s="43"/>
      <c r="F362" s="43"/>
      <c r="G362" s="43"/>
      <c r="H362" s="43"/>
      <c r="I362" s="43"/>
    </row>
    <row r="363" spans="5:9" x14ac:dyDescent="0.25">
      <c r="E363" s="43"/>
      <c r="F363" s="43"/>
      <c r="G363" s="43"/>
      <c r="H363" s="43"/>
      <c r="I363" s="43"/>
    </row>
    <row r="364" spans="5:9" x14ac:dyDescent="0.25">
      <c r="E364" s="43"/>
      <c r="F364" s="43"/>
      <c r="G364" s="43"/>
      <c r="H364" s="43"/>
      <c r="I364" s="43"/>
    </row>
    <row r="365" spans="5:9" x14ac:dyDescent="0.25">
      <c r="E365" s="43"/>
      <c r="F365" s="43"/>
      <c r="G365" s="43"/>
      <c r="H365" s="43"/>
      <c r="I365" s="43"/>
    </row>
    <row r="366" spans="5:9" x14ac:dyDescent="0.25">
      <c r="E366" s="43"/>
      <c r="F366" s="43"/>
      <c r="G366" s="43"/>
      <c r="H366" s="43"/>
      <c r="I366" s="43"/>
    </row>
    <row r="367" spans="5:9" x14ac:dyDescent="0.25">
      <c r="E367" s="43"/>
      <c r="F367" s="43"/>
      <c r="G367" s="43"/>
      <c r="H367" s="43"/>
      <c r="I367" s="43"/>
    </row>
    <row r="368" spans="5:9" x14ac:dyDescent="0.25">
      <c r="E368" s="43"/>
      <c r="F368" s="43"/>
      <c r="G368" s="43"/>
      <c r="H368" s="43"/>
      <c r="I368" s="43"/>
    </row>
    <row r="369" spans="5:9" x14ac:dyDescent="0.25">
      <c r="E369" s="43"/>
      <c r="F369" s="43"/>
      <c r="G369" s="43"/>
      <c r="H369" s="43"/>
      <c r="I369" s="43"/>
    </row>
    <row r="370" spans="5:9" x14ac:dyDescent="0.25">
      <c r="E370" s="43"/>
      <c r="F370" s="43"/>
      <c r="G370" s="43"/>
      <c r="H370" s="43"/>
      <c r="I370" s="43"/>
    </row>
    <row r="371" spans="5:9" x14ac:dyDescent="0.25">
      <c r="E371" s="43"/>
      <c r="F371" s="43"/>
      <c r="G371" s="43"/>
      <c r="H371" s="43"/>
      <c r="I371" s="43"/>
    </row>
    <row r="372" spans="5:9" x14ac:dyDescent="0.25">
      <c r="E372" s="43"/>
      <c r="F372" s="43"/>
      <c r="G372" s="43"/>
      <c r="H372" s="43"/>
      <c r="I372" s="43"/>
    </row>
    <row r="373" spans="5:9" x14ac:dyDescent="0.25">
      <c r="E373" s="43"/>
      <c r="F373" s="43"/>
      <c r="G373" s="43"/>
      <c r="H373" s="43"/>
      <c r="I373" s="43"/>
    </row>
    <row r="374" spans="5:9" x14ac:dyDescent="0.25">
      <c r="E374" s="43"/>
      <c r="F374" s="43"/>
      <c r="G374" s="43"/>
      <c r="H374" s="43"/>
      <c r="I374" s="43"/>
    </row>
    <row r="375" spans="5:9" x14ac:dyDescent="0.25">
      <c r="E375" s="43"/>
      <c r="F375" s="43"/>
      <c r="G375" s="43"/>
      <c r="H375" s="43"/>
      <c r="I375" s="43"/>
    </row>
    <row r="376" spans="5:9" x14ac:dyDescent="0.25">
      <c r="E376" s="43"/>
      <c r="F376" s="43"/>
      <c r="G376" s="43"/>
      <c r="H376" s="43"/>
      <c r="I376" s="43"/>
    </row>
    <row r="377" spans="5:9" x14ac:dyDescent="0.25">
      <c r="E377" s="43"/>
      <c r="F377" s="43"/>
      <c r="G377" s="43"/>
      <c r="H377" s="43"/>
      <c r="I377" s="43"/>
    </row>
    <row r="378" spans="5:9" x14ac:dyDescent="0.25">
      <c r="E378" s="43"/>
      <c r="F378" s="43"/>
      <c r="G378" s="43"/>
      <c r="H378" s="43"/>
      <c r="I378" s="43"/>
    </row>
    <row r="379" spans="5:9" x14ac:dyDescent="0.25">
      <c r="E379" s="43"/>
      <c r="F379" s="43"/>
      <c r="G379" s="43"/>
      <c r="H379" s="43"/>
      <c r="I379" s="43"/>
    </row>
    <row r="380" spans="5:9" x14ac:dyDescent="0.25">
      <c r="E380" s="43"/>
      <c r="F380" s="43"/>
      <c r="G380" s="43"/>
      <c r="H380" s="43"/>
      <c r="I380" s="43"/>
    </row>
    <row r="381" spans="5:9" x14ac:dyDescent="0.25">
      <c r="E381" s="43"/>
      <c r="F381" s="43"/>
      <c r="G381" s="43"/>
      <c r="H381" s="43"/>
      <c r="I381" s="43"/>
    </row>
    <row r="382" spans="5:9" x14ac:dyDescent="0.25">
      <c r="E382" s="43"/>
      <c r="F382" s="43"/>
      <c r="G382" s="43"/>
      <c r="H382" s="43"/>
      <c r="I382" s="43"/>
    </row>
    <row r="383" spans="5:9" x14ac:dyDescent="0.25">
      <c r="E383" s="43"/>
      <c r="F383" s="43"/>
      <c r="G383" s="43"/>
      <c r="H383" s="43"/>
      <c r="I383" s="43"/>
    </row>
    <row r="384" spans="5:9" x14ac:dyDescent="0.25">
      <c r="E384" s="43"/>
      <c r="F384" s="43"/>
      <c r="G384" s="43"/>
      <c r="H384" s="43"/>
      <c r="I384" s="43"/>
    </row>
    <row r="385" spans="5:9" x14ac:dyDescent="0.25">
      <c r="E385" s="43"/>
      <c r="F385" s="43"/>
      <c r="G385" s="43"/>
      <c r="H385" s="43"/>
      <c r="I385" s="43"/>
    </row>
    <row r="386" spans="5:9" x14ac:dyDescent="0.25">
      <c r="E386" s="43"/>
      <c r="F386" s="43"/>
      <c r="G386" s="43"/>
      <c r="H386" s="43"/>
      <c r="I386" s="43"/>
    </row>
    <row r="387" spans="5:9" x14ac:dyDescent="0.25">
      <c r="E387" s="43"/>
      <c r="F387" s="43"/>
      <c r="G387" s="43"/>
      <c r="H387" s="43"/>
      <c r="I387" s="43"/>
    </row>
    <row r="388" spans="5:9" x14ac:dyDescent="0.25">
      <c r="E388" s="43"/>
      <c r="F388" s="43"/>
      <c r="G388" s="43"/>
      <c r="H388" s="43"/>
      <c r="I388" s="43"/>
    </row>
    <row r="389" spans="5:9" x14ac:dyDescent="0.25">
      <c r="E389" s="43"/>
      <c r="F389" s="43"/>
      <c r="G389" s="43"/>
      <c r="H389" s="43"/>
      <c r="I389" s="43"/>
    </row>
    <row r="390" spans="5:9" x14ac:dyDescent="0.25">
      <c r="E390" s="43"/>
      <c r="F390" s="43"/>
      <c r="G390" s="43"/>
      <c r="H390" s="43"/>
      <c r="I390" s="43"/>
    </row>
    <row r="391" spans="5:9" x14ac:dyDescent="0.25">
      <c r="E391" s="43"/>
      <c r="F391" s="43"/>
      <c r="G391" s="43"/>
      <c r="H391" s="43"/>
      <c r="I391" s="43"/>
    </row>
    <row r="392" spans="5:9" x14ac:dyDescent="0.25">
      <c r="E392" s="43"/>
      <c r="F392" s="43"/>
      <c r="G392" s="43"/>
      <c r="H392" s="43"/>
      <c r="I392" s="43"/>
    </row>
    <row r="393" spans="5:9" x14ac:dyDescent="0.25">
      <c r="E393" s="43"/>
      <c r="F393" s="43"/>
      <c r="G393" s="43"/>
      <c r="H393" s="43"/>
      <c r="I393" s="43"/>
    </row>
    <row r="394" spans="5:9" x14ac:dyDescent="0.25">
      <c r="E394" s="43"/>
      <c r="F394" s="43"/>
      <c r="G394" s="43"/>
      <c r="H394" s="43"/>
      <c r="I394" s="43"/>
    </row>
    <row r="395" spans="5:9" x14ac:dyDescent="0.25">
      <c r="E395" s="43"/>
      <c r="F395" s="43"/>
      <c r="G395" s="43"/>
      <c r="H395" s="43"/>
      <c r="I395" s="43"/>
    </row>
    <row r="396" spans="5:9" x14ac:dyDescent="0.25">
      <c r="E396" s="43"/>
      <c r="F396" s="43"/>
      <c r="G396" s="43"/>
      <c r="H396" s="43"/>
      <c r="I396" s="43"/>
    </row>
    <row r="397" spans="5:9" x14ac:dyDescent="0.25">
      <c r="E397" s="43"/>
      <c r="F397" s="43"/>
      <c r="G397" s="43"/>
      <c r="H397" s="43"/>
      <c r="I397" s="43"/>
    </row>
    <row r="398" spans="5:9" x14ac:dyDescent="0.25">
      <c r="E398" s="43"/>
      <c r="F398" s="43"/>
      <c r="G398" s="43"/>
      <c r="H398" s="43"/>
      <c r="I398" s="43"/>
    </row>
    <row r="399" spans="5:9" x14ac:dyDescent="0.25">
      <c r="E399" s="43"/>
      <c r="F399" s="43"/>
      <c r="G399" s="43"/>
      <c r="H399" s="43"/>
      <c r="I399" s="43"/>
    </row>
    <row r="400" spans="5:9" x14ac:dyDescent="0.25">
      <c r="E400" s="43"/>
      <c r="F400" s="43"/>
      <c r="G400" s="43"/>
      <c r="H400" s="43"/>
      <c r="I400" s="43"/>
    </row>
    <row r="401" spans="5:9" x14ac:dyDescent="0.25">
      <c r="E401" s="43"/>
      <c r="F401" s="43"/>
      <c r="G401" s="43"/>
      <c r="H401" s="43"/>
      <c r="I401" s="43"/>
    </row>
    <row r="402" spans="5:9" x14ac:dyDescent="0.25">
      <c r="E402" s="43"/>
      <c r="F402" s="43"/>
      <c r="G402" s="43"/>
      <c r="H402" s="43"/>
      <c r="I402" s="43"/>
    </row>
    <row r="403" spans="5:9" x14ac:dyDescent="0.25">
      <c r="E403" s="43"/>
      <c r="F403" s="43"/>
      <c r="G403" s="43"/>
      <c r="H403" s="43"/>
      <c r="I403" s="43"/>
    </row>
    <row r="404" spans="5:9" x14ac:dyDescent="0.25">
      <c r="E404" s="43"/>
      <c r="F404" s="43"/>
      <c r="G404" s="43"/>
      <c r="H404" s="43"/>
      <c r="I404" s="43"/>
    </row>
    <row r="405" spans="5:9" x14ac:dyDescent="0.25">
      <c r="E405" s="43"/>
      <c r="F405" s="43"/>
      <c r="G405" s="43"/>
      <c r="H405" s="43"/>
      <c r="I405" s="43"/>
    </row>
    <row r="406" spans="5:9" x14ac:dyDescent="0.25">
      <c r="E406" s="43"/>
      <c r="F406" s="43"/>
      <c r="G406" s="43"/>
      <c r="H406" s="43"/>
      <c r="I406" s="43"/>
    </row>
    <row r="407" spans="5:9" x14ac:dyDescent="0.25">
      <c r="E407" s="43"/>
      <c r="F407" s="43"/>
      <c r="G407" s="43"/>
      <c r="H407" s="43"/>
      <c r="I407" s="43"/>
    </row>
    <row r="408" spans="5:9" x14ac:dyDescent="0.25">
      <c r="E408" s="43"/>
      <c r="F408" s="43"/>
      <c r="G408" s="43"/>
      <c r="H408" s="43"/>
      <c r="I408" s="43"/>
    </row>
    <row r="409" spans="5:9" x14ac:dyDescent="0.25">
      <c r="E409" s="43"/>
      <c r="F409" s="43"/>
      <c r="G409" s="43"/>
      <c r="H409" s="43"/>
      <c r="I409" s="43"/>
    </row>
    <row r="410" spans="5:9" x14ac:dyDescent="0.25">
      <c r="E410" s="43"/>
      <c r="F410" s="43"/>
      <c r="G410" s="43"/>
      <c r="H410" s="43"/>
      <c r="I410" s="43"/>
    </row>
    <row r="411" spans="5:9" x14ac:dyDescent="0.25">
      <c r="E411" s="43"/>
      <c r="F411" s="43"/>
      <c r="G411" s="43"/>
      <c r="H411" s="43"/>
      <c r="I411" s="43"/>
    </row>
    <row r="412" spans="5:9" x14ac:dyDescent="0.25">
      <c r="E412" s="43"/>
      <c r="F412" s="43"/>
      <c r="G412" s="43"/>
      <c r="H412" s="43"/>
      <c r="I412" s="43"/>
    </row>
    <row r="413" spans="5:9" x14ac:dyDescent="0.25">
      <c r="E413" s="43"/>
      <c r="F413" s="43"/>
      <c r="G413" s="43"/>
      <c r="H413" s="43"/>
      <c r="I413" s="43"/>
    </row>
    <row r="414" spans="5:9" x14ac:dyDescent="0.25">
      <c r="E414" s="43"/>
      <c r="F414" s="43"/>
      <c r="G414" s="43"/>
      <c r="H414" s="43"/>
      <c r="I414" s="43"/>
    </row>
    <row r="415" spans="5:9" x14ac:dyDescent="0.25">
      <c r="E415" s="43"/>
      <c r="F415" s="43"/>
      <c r="G415" s="43"/>
      <c r="H415" s="43"/>
      <c r="I415" s="43"/>
    </row>
    <row r="416" spans="5:9" x14ac:dyDescent="0.25">
      <c r="E416" s="43"/>
      <c r="F416" s="43"/>
      <c r="G416" s="43"/>
      <c r="H416" s="43"/>
      <c r="I416" s="43"/>
    </row>
    <row r="417" spans="5:9" x14ac:dyDescent="0.25">
      <c r="E417" s="43"/>
      <c r="F417" s="43"/>
      <c r="G417" s="43"/>
      <c r="H417" s="43"/>
      <c r="I417" s="43"/>
    </row>
    <row r="418" spans="5:9" x14ac:dyDescent="0.25">
      <c r="E418" s="43"/>
      <c r="F418" s="43"/>
      <c r="G418" s="43"/>
      <c r="H418" s="43"/>
      <c r="I418" s="43"/>
    </row>
    <row r="419" spans="5:9" x14ac:dyDescent="0.25">
      <c r="E419" s="43"/>
      <c r="F419" s="43"/>
      <c r="G419" s="43"/>
      <c r="H419" s="43"/>
      <c r="I419" s="43"/>
    </row>
    <row r="420" spans="5:9" x14ac:dyDescent="0.25">
      <c r="E420" s="43"/>
      <c r="F420" s="43"/>
      <c r="G420" s="43"/>
      <c r="H420" s="43"/>
      <c r="I420" s="43"/>
    </row>
    <row r="421" spans="5:9" x14ac:dyDescent="0.25">
      <c r="E421" s="43"/>
      <c r="F421" s="43"/>
      <c r="G421" s="43"/>
      <c r="H421" s="43"/>
      <c r="I421" s="43"/>
    </row>
    <row r="422" spans="5:9" x14ac:dyDescent="0.25">
      <c r="E422" s="43"/>
      <c r="F422" s="43"/>
      <c r="G422" s="43"/>
      <c r="H422" s="43"/>
      <c r="I422" s="43"/>
    </row>
    <row r="423" spans="5:9" x14ac:dyDescent="0.25">
      <c r="E423" s="43"/>
      <c r="F423" s="43"/>
      <c r="G423" s="43"/>
      <c r="H423" s="43"/>
      <c r="I423" s="43"/>
    </row>
    <row r="424" spans="5:9" x14ac:dyDescent="0.25">
      <c r="E424" s="43"/>
      <c r="F424" s="43"/>
      <c r="G424" s="43"/>
      <c r="H424" s="43"/>
      <c r="I424" s="43"/>
    </row>
    <row r="425" spans="5:9" x14ac:dyDescent="0.25">
      <c r="E425" s="43"/>
      <c r="F425" s="43"/>
      <c r="G425" s="43"/>
      <c r="H425" s="43"/>
      <c r="I425" s="43"/>
    </row>
    <row r="426" spans="5:9" x14ac:dyDescent="0.25">
      <c r="E426" s="43"/>
      <c r="F426" s="43"/>
      <c r="G426" s="43"/>
      <c r="H426" s="43"/>
      <c r="I426" s="43"/>
    </row>
    <row r="427" spans="5:9" x14ac:dyDescent="0.25">
      <c r="E427" s="43"/>
      <c r="F427" s="43"/>
      <c r="G427" s="43"/>
      <c r="H427" s="43"/>
      <c r="I427" s="43"/>
    </row>
    <row r="428" spans="5:9" x14ac:dyDescent="0.25">
      <c r="E428" s="43"/>
      <c r="F428" s="43"/>
      <c r="G428" s="43"/>
      <c r="H428" s="43"/>
      <c r="I428" s="43"/>
    </row>
    <row r="429" spans="5:9" x14ac:dyDescent="0.25">
      <c r="E429" s="43"/>
      <c r="F429" s="43"/>
      <c r="G429" s="43"/>
      <c r="H429" s="43"/>
      <c r="I429" s="43"/>
    </row>
    <row r="430" spans="5:9" x14ac:dyDescent="0.25">
      <c r="E430" s="43"/>
      <c r="F430" s="43"/>
      <c r="G430" s="43"/>
      <c r="H430" s="43"/>
      <c r="I430" s="43"/>
    </row>
    <row r="431" spans="5:9" x14ac:dyDescent="0.25">
      <c r="E431" s="43"/>
      <c r="F431" s="43"/>
      <c r="G431" s="43"/>
      <c r="H431" s="43"/>
      <c r="I431" s="43"/>
    </row>
    <row r="432" spans="5:9" x14ac:dyDescent="0.25">
      <c r="E432" s="43"/>
      <c r="F432" s="43"/>
      <c r="G432" s="43"/>
      <c r="H432" s="43"/>
      <c r="I432" s="43"/>
    </row>
    <row r="433" spans="5:9" x14ac:dyDescent="0.25">
      <c r="E433" s="43"/>
      <c r="F433" s="43"/>
      <c r="G433" s="43"/>
      <c r="H433" s="43"/>
      <c r="I433" s="43"/>
    </row>
    <row r="434" spans="5:9" x14ac:dyDescent="0.25">
      <c r="E434" s="43"/>
      <c r="F434" s="43"/>
      <c r="G434" s="43"/>
      <c r="H434" s="43"/>
      <c r="I434" s="43"/>
    </row>
    <row r="435" spans="5:9" x14ac:dyDescent="0.25">
      <c r="E435" s="43"/>
      <c r="F435" s="43"/>
      <c r="G435" s="43"/>
      <c r="H435" s="43"/>
      <c r="I435" s="43"/>
    </row>
    <row r="436" spans="5:9" x14ac:dyDescent="0.25">
      <c r="E436" s="43"/>
      <c r="F436" s="43"/>
      <c r="G436" s="43"/>
      <c r="H436" s="43"/>
      <c r="I436" s="43"/>
    </row>
    <row r="437" spans="5:9" x14ac:dyDescent="0.25">
      <c r="E437" s="43"/>
      <c r="F437" s="43"/>
      <c r="G437" s="43"/>
      <c r="H437" s="43"/>
      <c r="I437" s="43"/>
    </row>
    <row r="438" spans="5:9" x14ac:dyDescent="0.25">
      <c r="E438" s="43"/>
      <c r="F438" s="43"/>
      <c r="G438" s="43"/>
      <c r="H438" s="43"/>
      <c r="I438" s="43"/>
    </row>
    <row r="439" spans="5:9" x14ac:dyDescent="0.25">
      <c r="E439" s="43"/>
      <c r="F439" s="43"/>
      <c r="G439" s="43"/>
      <c r="H439" s="43"/>
      <c r="I439" s="43"/>
    </row>
    <row r="440" spans="5:9" x14ac:dyDescent="0.25">
      <c r="E440" s="43"/>
      <c r="F440" s="43"/>
      <c r="G440" s="43"/>
      <c r="H440" s="43"/>
      <c r="I440" s="43"/>
    </row>
    <row r="441" spans="5:9" x14ac:dyDescent="0.25">
      <c r="E441" s="43"/>
      <c r="F441" s="43"/>
      <c r="G441" s="43"/>
      <c r="H441" s="43"/>
      <c r="I441" s="43"/>
    </row>
    <row r="442" spans="5:9" x14ac:dyDescent="0.25">
      <c r="E442" s="43"/>
      <c r="F442" s="43"/>
      <c r="G442" s="43"/>
      <c r="H442" s="43"/>
      <c r="I442" s="43"/>
    </row>
    <row r="443" spans="5:9" x14ac:dyDescent="0.25">
      <c r="E443" s="43"/>
      <c r="F443" s="43"/>
      <c r="G443" s="43"/>
      <c r="H443" s="43"/>
      <c r="I443" s="43"/>
    </row>
    <row r="444" spans="5:9" x14ac:dyDescent="0.25">
      <c r="E444" s="43"/>
      <c r="F444" s="43"/>
      <c r="G444" s="43"/>
      <c r="H444" s="43"/>
      <c r="I444" s="43"/>
    </row>
    <row r="445" spans="5:9" x14ac:dyDescent="0.25">
      <c r="E445" s="43"/>
      <c r="F445" s="43"/>
      <c r="G445" s="43"/>
      <c r="H445" s="43"/>
      <c r="I445" s="43"/>
    </row>
    <row r="446" spans="5:9" x14ac:dyDescent="0.25">
      <c r="E446" s="43"/>
      <c r="F446" s="43"/>
      <c r="G446" s="43"/>
      <c r="H446" s="43"/>
      <c r="I446" s="43"/>
    </row>
    <row r="447" spans="5:9" x14ac:dyDescent="0.25">
      <c r="E447" s="43"/>
      <c r="F447" s="43"/>
      <c r="G447" s="43"/>
      <c r="H447" s="43"/>
      <c r="I447" s="43"/>
    </row>
    <row r="448" spans="5:9" x14ac:dyDescent="0.25">
      <c r="E448" s="43"/>
      <c r="F448" s="43"/>
      <c r="G448" s="43"/>
      <c r="H448" s="43"/>
      <c r="I448" s="43"/>
    </row>
    <row r="449" spans="5:9" x14ac:dyDescent="0.25">
      <c r="E449" s="43"/>
      <c r="F449" s="43"/>
      <c r="G449" s="43"/>
      <c r="H449" s="43"/>
      <c r="I449" s="43"/>
    </row>
    <row r="450" spans="5:9" x14ac:dyDescent="0.25">
      <c r="E450" s="43"/>
      <c r="F450" s="43"/>
      <c r="G450" s="43"/>
      <c r="H450" s="43"/>
      <c r="I450" s="43"/>
    </row>
    <row r="451" spans="5:9" x14ac:dyDescent="0.25">
      <c r="E451" s="43"/>
      <c r="F451" s="43"/>
      <c r="G451" s="43"/>
      <c r="H451" s="43"/>
      <c r="I451" s="43"/>
    </row>
    <row r="452" spans="5:9" x14ac:dyDescent="0.25">
      <c r="E452" s="43"/>
      <c r="F452" s="43"/>
      <c r="G452" s="43"/>
      <c r="H452" s="43"/>
      <c r="I452" s="43"/>
    </row>
    <row r="453" spans="5:9" x14ac:dyDescent="0.25">
      <c r="E453" s="43"/>
      <c r="F453" s="43"/>
      <c r="G453" s="43"/>
      <c r="H453" s="43"/>
      <c r="I453" s="43"/>
    </row>
    <row r="454" spans="5:9" x14ac:dyDescent="0.25">
      <c r="E454" s="43"/>
      <c r="F454" s="43"/>
      <c r="G454" s="43"/>
      <c r="H454" s="43"/>
      <c r="I454" s="43"/>
    </row>
    <row r="455" spans="5:9" x14ac:dyDescent="0.25">
      <c r="E455" s="43"/>
      <c r="F455" s="43"/>
      <c r="G455" s="43"/>
      <c r="H455" s="43"/>
      <c r="I455" s="43"/>
    </row>
    <row r="456" spans="5:9" x14ac:dyDescent="0.25">
      <c r="E456" s="43"/>
      <c r="F456" s="43"/>
      <c r="G456" s="43"/>
      <c r="H456" s="43"/>
      <c r="I456" s="43"/>
    </row>
    <row r="457" spans="5:9" x14ac:dyDescent="0.25">
      <c r="E457" s="43"/>
      <c r="F457" s="43"/>
      <c r="G457" s="43"/>
      <c r="H457" s="43"/>
      <c r="I457" s="43"/>
    </row>
    <row r="458" spans="5:9" x14ac:dyDescent="0.25">
      <c r="E458" s="43"/>
      <c r="F458" s="43"/>
      <c r="G458" s="43"/>
      <c r="H458" s="43"/>
      <c r="I458" s="43"/>
    </row>
    <row r="459" spans="5:9" x14ac:dyDescent="0.25">
      <c r="E459" s="43"/>
      <c r="F459" s="43"/>
      <c r="G459" s="43"/>
      <c r="H459" s="43"/>
      <c r="I459" s="43"/>
    </row>
    <row r="460" spans="5:9" x14ac:dyDescent="0.25">
      <c r="E460" s="43"/>
      <c r="F460" s="43"/>
      <c r="G460" s="43"/>
      <c r="H460" s="43"/>
      <c r="I460" s="43"/>
    </row>
    <row r="461" spans="5:9" x14ac:dyDescent="0.25">
      <c r="E461" s="43"/>
      <c r="F461" s="43"/>
      <c r="G461" s="43"/>
      <c r="H461" s="43"/>
      <c r="I461" s="43"/>
    </row>
    <row r="462" spans="5:9" x14ac:dyDescent="0.25">
      <c r="E462" s="43"/>
      <c r="F462" s="43"/>
      <c r="G462" s="43"/>
      <c r="H462" s="43"/>
      <c r="I462" s="43"/>
    </row>
    <row r="463" spans="5:9" x14ac:dyDescent="0.25">
      <c r="E463" s="43"/>
      <c r="F463" s="43"/>
      <c r="G463" s="43"/>
      <c r="H463" s="43"/>
      <c r="I463" s="43"/>
    </row>
    <row r="464" spans="5:9" x14ac:dyDescent="0.25">
      <c r="E464" s="43"/>
      <c r="F464" s="43"/>
      <c r="G464" s="43"/>
      <c r="H464" s="43"/>
      <c r="I464" s="43"/>
    </row>
    <row r="465" spans="5:9" x14ac:dyDescent="0.25">
      <c r="E465" s="43"/>
      <c r="F465" s="43"/>
      <c r="G465" s="43"/>
      <c r="H465" s="43"/>
      <c r="I465" s="43"/>
    </row>
    <row r="466" spans="5:9" x14ac:dyDescent="0.25">
      <c r="E466" s="43"/>
      <c r="F466" s="43"/>
      <c r="G466" s="43"/>
      <c r="H466" s="43"/>
      <c r="I466" s="43"/>
    </row>
    <row r="467" spans="5:9" x14ac:dyDescent="0.25">
      <c r="E467" s="43"/>
      <c r="F467" s="43"/>
      <c r="G467" s="43"/>
      <c r="H467" s="43"/>
      <c r="I467" s="43"/>
    </row>
    <row r="468" spans="5:9" x14ac:dyDescent="0.25">
      <c r="E468" s="43"/>
      <c r="F468" s="43"/>
      <c r="G468" s="43"/>
      <c r="H468" s="43"/>
      <c r="I468" s="43"/>
    </row>
    <row r="469" spans="5:9" x14ac:dyDescent="0.25">
      <c r="E469" s="43"/>
      <c r="F469" s="43"/>
      <c r="G469" s="43"/>
      <c r="H469" s="43"/>
      <c r="I469" s="43"/>
    </row>
    <row r="470" spans="5:9" x14ac:dyDescent="0.25">
      <c r="E470" s="43"/>
      <c r="F470" s="43"/>
      <c r="G470" s="43"/>
      <c r="H470" s="43"/>
      <c r="I470" s="43"/>
    </row>
    <row r="471" spans="5:9" x14ac:dyDescent="0.25">
      <c r="E471" s="43"/>
      <c r="F471" s="43"/>
      <c r="G471" s="43"/>
      <c r="H471" s="43"/>
      <c r="I471" s="43"/>
    </row>
    <row r="472" spans="5:9" x14ac:dyDescent="0.25">
      <c r="E472" s="43"/>
      <c r="F472" s="43"/>
      <c r="G472" s="43"/>
      <c r="H472" s="43"/>
      <c r="I472" s="43"/>
    </row>
    <row r="473" spans="5:9" x14ac:dyDescent="0.25">
      <c r="E473" s="43"/>
      <c r="F473" s="43"/>
      <c r="G473" s="43"/>
      <c r="H473" s="43"/>
      <c r="I473" s="43"/>
    </row>
    <row r="474" spans="5:9" x14ac:dyDescent="0.25">
      <c r="E474" s="43"/>
      <c r="F474" s="43"/>
      <c r="G474" s="43"/>
      <c r="H474" s="43"/>
      <c r="I474" s="43"/>
    </row>
    <row r="475" spans="5:9" x14ac:dyDescent="0.25">
      <c r="E475" s="43"/>
      <c r="F475" s="43"/>
      <c r="G475" s="43"/>
      <c r="H475" s="43"/>
      <c r="I475" s="43"/>
    </row>
    <row r="476" spans="5:9" x14ac:dyDescent="0.25">
      <c r="E476" s="43"/>
      <c r="F476" s="43"/>
      <c r="G476" s="43"/>
      <c r="H476" s="43"/>
      <c r="I476" s="43"/>
    </row>
    <row r="477" spans="5:9" x14ac:dyDescent="0.25">
      <c r="E477" s="43"/>
      <c r="F477" s="43"/>
      <c r="G477" s="43"/>
      <c r="H477" s="43"/>
      <c r="I477" s="43"/>
    </row>
    <row r="478" spans="5:9" x14ac:dyDescent="0.25">
      <c r="E478" s="43"/>
      <c r="F478" s="43"/>
      <c r="G478" s="43"/>
      <c r="H478" s="43"/>
      <c r="I478" s="43"/>
    </row>
    <row r="479" spans="5:9" x14ac:dyDescent="0.25">
      <c r="E479" s="43"/>
      <c r="F479" s="43"/>
      <c r="G479" s="43"/>
      <c r="H479" s="43"/>
      <c r="I479" s="43"/>
    </row>
    <row r="480" spans="5:9" x14ac:dyDescent="0.25">
      <c r="E480" s="43"/>
      <c r="F480" s="43"/>
      <c r="G480" s="43"/>
      <c r="H480" s="43"/>
      <c r="I480" s="43"/>
    </row>
    <row r="481" spans="5:9" x14ac:dyDescent="0.25">
      <c r="E481" s="43"/>
      <c r="F481" s="43"/>
      <c r="G481" s="43"/>
      <c r="H481" s="43"/>
      <c r="I481" s="43"/>
    </row>
    <row r="482" spans="5:9" x14ac:dyDescent="0.25">
      <c r="E482" s="43"/>
      <c r="F482" s="43"/>
      <c r="G482" s="43"/>
      <c r="H482" s="43"/>
      <c r="I482" s="43"/>
    </row>
    <row r="483" spans="5:9" x14ac:dyDescent="0.25">
      <c r="E483" s="43"/>
      <c r="F483" s="43"/>
      <c r="G483" s="43"/>
      <c r="H483" s="43"/>
      <c r="I483" s="43"/>
    </row>
    <row r="484" spans="5:9" x14ac:dyDescent="0.25">
      <c r="E484" s="43"/>
      <c r="F484" s="43"/>
      <c r="G484" s="43"/>
      <c r="H484" s="43"/>
      <c r="I484" s="43"/>
    </row>
    <row r="485" spans="5:9" x14ac:dyDescent="0.25">
      <c r="E485" s="43"/>
      <c r="F485" s="43"/>
      <c r="G485" s="43"/>
      <c r="H485" s="43"/>
      <c r="I485" s="43"/>
    </row>
    <row r="486" spans="5:9" x14ac:dyDescent="0.25">
      <c r="E486" s="43"/>
      <c r="F486" s="43"/>
      <c r="G486" s="43"/>
      <c r="H486" s="43"/>
      <c r="I486" s="43"/>
    </row>
    <row r="487" spans="5:9" x14ac:dyDescent="0.25">
      <c r="E487" s="43"/>
      <c r="F487" s="43"/>
      <c r="G487" s="43"/>
      <c r="H487" s="43"/>
      <c r="I487" s="43"/>
    </row>
    <row r="488" spans="5:9" x14ac:dyDescent="0.25">
      <c r="E488" s="43"/>
      <c r="F488" s="43"/>
      <c r="G488" s="43"/>
      <c r="H488" s="43"/>
      <c r="I488" s="43"/>
    </row>
    <row r="489" spans="5:9" x14ac:dyDescent="0.25">
      <c r="E489" s="43"/>
      <c r="F489" s="43"/>
      <c r="G489" s="43"/>
      <c r="H489" s="43"/>
      <c r="I489" s="43"/>
    </row>
    <row r="490" spans="5:9" x14ac:dyDescent="0.25">
      <c r="E490" s="43"/>
      <c r="F490" s="43"/>
      <c r="G490" s="43"/>
      <c r="H490" s="43"/>
      <c r="I490" s="43"/>
    </row>
    <row r="491" spans="5:9" x14ac:dyDescent="0.25">
      <c r="E491" s="43"/>
      <c r="F491" s="43"/>
      <c r="G491" s="43"/>
      <c r="H491" s="43"/>
      <c r="I491" s="43"/>
    </row>
    <row r="492" spans="5:9" x14ac:dyDescent="0.25">
      <c r="E492" s="43"/>
      <c r="F492" s="43"/>
      <c r="G492" s="43"/>
      <c r="H492" s="43"/>
      <c r="I492" s="43"/>
    </row>
    <row r="493" spans="5:9" x14ac:dyDescent="0.25">
      <c r="E493" s="43"/>
      <c r="F493" s="43"/>
      <c r="G493" s="43"/>
      <c r="H493" s="43"/>
      <c r="I493" s="43"/>
    </row>
    <row r="494" spans="5:9" x14ac:dyDescent="0.25">
      <c r="E494" s="43"/>
      <c r="F494" s="43"/>
      <c r="G494" s="43"/>
      <c r="H494" s="43"/>
      <c r="I494" s="43"/>
    </row>
    <row r="495" spans="5:9" x14ac:dyDescent="0.25">
      <c r="E495" s="43"/>
      <c r="F495" s="43"/>
      <c r="G495" s="43"/>
      <c r="H495" s="43"/>
      <c r="I495" s="43"/>
    </row>
    <row r="496" spans="5:9" x14ac:dyDescent="0.25">
      <c r="E496" s="43"/>
      <c r="F496" s="43"/>
      <c r="G496" s="43"/>
      <c r="H496" s="43"/>
      <c r="I496" s="43"/>
    </row>
    <row r="497" spans="5:9" x14ac:dyDescent="0.25">
      <c r="E497" s="43"/>
      <c r="F497" s="43"/>
      <c r="G497" s="43"/>
      <c r="H497" s="43"/>
      <c r="I497" s="43"/>
    </row>
    <row r="498" spans="5:9" x14ac:dyDescent="0.25">
      <c r="E498" s="43"/>
      <c r="F498" s="43"/>
      <c r="G498" s="43"/>
      <c r="H498" s="43"/>
      <c r="I498" s="43"/>
    </row>
    <row r="499" spans="5:9" x14ac:dyDescent="0.25">
      <c r="E499" s="43"/>
      <c r="F499" s="43"/>
      <c r="G499" s="43"/>
      <c r="H499" s="43"/>
      <c r="I499" s="43"/>
    </row>
    <row r="500" spans="5:9" x14ac:dyDescent="0.25">
      <c r="E500" s="43"/>
      <c r="F500" s="43"/>
      <c r="G500" s="43"/>
      <c r="H500" s="43"/>
      <c r="I500" s="43"/>
    </row>
    <row r="501" spans="5:9" x14ac:dyDescent="0.25">
      <c r="E501" s="43"/>
      <c r="F501" s="43"/>
      <c r="G501" s="43"/>
      <c r="H501" s="43"/>
      <c r="I501" s="43"/>
    </row>
    <row r="502" spans="5:9" x14ac:dyDescent="0.25">
      <c r="E502" s="43"/>
      <c r="F502" s="43"/>
      <c r="G502" s="43"/>
      <c r="H502" s="43"/>
      <c r="I502" s="43"/>
    </row>
    <row r="503" spans="5:9" x14ac:dyDescent="0.25">
      <c r="E503" s="43"/>
      <c r="F503" s="43"/>
      <c r="G503" s="43"/>
      <c r="H503" s="43"/>
      <c r="I503" s="43"/>
    </row>
    <row r="504" spans="5:9" x14ac:dyDescent="0.25">
      <c r="E504" s="43"/>
      <c r="F504" s="43"/>
      <c r="G504" s="43"/>
      <c r="H504" s="43"/>
      <c r="I504" s="43"/>
    </row>
    <row r="505" spans="5:9" x14ac:dyDescent="0.25">
      <c r="E505" s="43"/>
      <c r="F505" s="43"/>
      <c r="G505" s="43"/>
      <c r="H505" s="43"/>
      <c r="I505" s="43"/>
    </row>
    <row r="506" spans="5:9" x14ac:dyDescent="0.25">
      <c r="E506" s="43"/>
      <c r="F506" s="43"/>
      <c r="G506" s="43"/>
      <c r="H506" s="43"/>
      <c r="I506" s="43"/>
    </row>
    <row r="507" spans="5:9" x14ac:dyDescent="0.25">
      <c r="E507" s="43"/>
      <c r="F507" s="43"/>
      <c r="G507" s="43"/>
      <c r="H507" s="43"/>
      <c r="I507" s="43"/>
    </row>
    <row r="508" spans="5:9" x14ac:dyDescent="0.25">
      <c r="E508" s="43"/>
      <c r="F508" s="43"/>
      <c r="G508" s="43"/>
      <c r="H508" s="43"/>
      <c r="I508" s="43"/>
    </row>
    <row r="509" spans="5:9" x14ac:dyDescent="0.25">
      <c r="E509" s="43"/>
      <c r="F509" s="43"/>
      <c r="G509" s="43"/>
      <c r="H509" s="43"/>
      <c r="I509" s="43"/>
    </row>
    <row r="510" spans="5:9" x14ac:dyDescent="0.25">
      <c r="E510" s="43"/>
      <c r="F510" s="43"/>
      <c r="G510" s="43"/>
      <c r="H510" s="43"/>
      <c r="I510" s="43"/>
    </row>
    <row r="511" spans="5:9" x14ac:dyDescent="0.25">
      <c r="E511" s="43"/>
      <c r="F511" s="43"/>
      <c r="G511" s="43"/>
      <c r="H511" s="43"/>
      <c r="I511" s="43"/>
    </row>
    <row r="512" spans="5:9" x14ac:dyDescent="0.25">
      <c r="E512" s="43"/>
      <c r="F512" s="43"/>
      <c r="G512" s="43"/>
      <c r="H512" s="43"/>
      <c r="I512" s="43"/>
    </row>
    <row r="513" spans="5:9" x14ac:dyDescent="0.25">
      <c r="E513" s="43"/>
      <c r="F513" s="43"/>
      <c r="G513" s="43"/>
      <c r="H513" s="43"/>
      <c r="I513" s="43"/>
    </row>
    <row r="514" spans="5:9" x14ac:dyDescent="0.25">
      <c r="E514" s="43"/>
      <c r="F514" s="43"/>
      <c r="G514" s="43"/>
      <c r="H514" s="43"/>
      <c r="I514" s="43"/>
    </row>
    <row r="515" spans="5:9" x14ac:dyDescent="0.25">
      <c r="E515" s="43"/>
      <c r="F515" s="43"/>
      <c r="G515" s="43"/>
      <c r="H515" s="43"/>
      <c r="I515" s="43"/>
    </row>
    <row r="516" spans="5:9" x14ac:dyDescent="0.25">
      <c r="E516" s="43"/>
      <c r="F516" s="43"/>
      <c r="G516" s="43"/>
      <c r="H516" s="43"/>
      <c r="I516" s="43"/>
    </row>
    <row r="517" spans="5:9" x14ac:dyDescent="0.25">
      <c r="E517" s="43"/>
      <c r="F517" s="43"/>
      <c r="G517" s="43"/>
      <c r="H517" s="43"/>
      <c r="I517" s="43"/>
    </row>
    <row r="518" spans="5:9" x14ac:dyDescent="0.25">
      <c r="E518" s="43"/>
      <c r="F518" s="43"/>
      <c r="G518" s="43"/>
      <c r="H518" s="43"/>
      <c r="I518" s="43"/>
    </row>
    <row r="519" spans="5:9" x14ac:dyDescent="0.25">
      <c r="E519" s="43"/>
      <c r="F519" s="43"/>
      <c r="G519" s="43"/>
      <c r="H519" s="43"/>
      <c r="I519" s="43"/>
    </row>
    <row r="520" spans="5:9" x14ac:dyDescent="0.25">
      <c r="E520" s="43"/>
      <c r="F520" s="43"/>
      <c r="G520" s="43"/>
      <c r="H520" s="43"/>
      <c r="I520" s="43"/>
    </row>
    <row r="521" spans="5:9" x14ac:dyDescent="0.25">
      <c r="E521" s="43"/>
      <c r="F521" s="43"/>
      <c r="G521" s="43"/>
      <c r="H521" s="43"/>
      <c r="I521" s="43"/>
    </row>
    <row r="522" spans="5:9" x14ac:dyDescent="0.25">
      <c r="E522" s="43"/>
      <c r="F522" s="43"/>
      <c r="G522" s="43"/>
      <c r="H522" s="43"/>
      <c r="I522" s="43"/>
    </row>
    <row r="523" spans="5:9" x14ac:dyDescent="0.25">
      <c r="E523" s="43"/>
      <c r="F523" s="43"/>
      <c r="G523" s="43"/>
      <c r="H523" s="43"/>
      <c r="I523" s="43"/>
    </row>
    <row r="524" spans="5:9" x14ac:dyDescent="0.25">
      <c r="E524" s="43"/>
      <c r="F524" s="43"/>
      <c r="G524" s="43"/>
      <c r="H524" s="43"/>
      <c r="I524" s="43"/>
    </row>
    <row r="525" spans="5:9" x14ac:dyDescent="0.25">
      <c r="E525" s="43"/>
      <c r="F525" s="43"/>
      <c r="G525" s="43"/>
      <c r="H525" s="43"/>
      <c r="I525" s="43"/>
    </row>
    <row r="526" spans="5:9" x14ac:dyDescent="0.25">
      <c r="E526" s="43"/>
      <c r="F526" s="43"/>
      <c r="G526" s="43"/>
      <c r="H526" s="43"/>
      <c r="I526" s="43"/>
    </row>
    <row r="527" spans="5:9" x14ac:dyDescent="0.25">
      <c r="E527" s="43"/>
      <c r="F527" s="43"/>
      <c r="G527" s="43"/>
      <c r="H527" s="43"/>
      <c r="I527" s="43"/>
    </row>
    <row r="528" spans="5:9" x14ac:dyDescent="0.25">
      <c r="E528" s="43"/>
      <c r="F528" s="43"/>
      <c r="G528" s="43"/>
      <c r="H528" s="43"/>
      <c r="I528" s="43"/>
    </row>
    <row r="529" spans="5:9" x14ac:dyDescent="0.25">
      <c r="E529" s="43"/>
      <c r="F529" s="43"/>
      <c r="G529" s="43"/>
      <c r="H529" s="43"/>
      <c r="I529" s="43"/>
    </row>
    <row r="530" spans="5:9" x14ac:dyDescent="0.25">
      <c r="E530" s="43"/>
      <c r="F530" s="43"/>
      <c r="G530" s="43"/>
      <c r="H530" s="43"/>
      <c r="I530" s="43"/>
    </row>
    <row r="531" spans="5:9" x14ac:dyDescent="0.25">
      <c r="E531" s="43"/>
      <c r="F531" s="43"/>
      <c r="G531" s="43"/>
      <c r="H531" s="43"/>
      <c r="I531" s="43"/>
    </row>
    <row r="532" spans="5:9" x14ac:dyDescent="0.25">
      <c r="E532" s="43"/>
      <c r="F532" s="43"/>
      <c r="G532" s="43"/>
      <c r="H532" s="43"/>
      <c r="I532" s="43"/>
    </row>
    <row r="533" spans="5:9" x14ac:dyDescent="0.25">
      <c r="E533" s="43"/>
      <c r="F533" s="43"/>
      <c r="G533" s="43"/>
      <c r="H533" s="43"/>
      <c r="I533" s="43"/>
    </row>
    <row r="534" spans="5:9" x14ac:dyDescent="0.25">
      <c r="E534" s="43"/>
      <c r="F534" s="43"/>
      <c r="G534" s="43"/>
      <c r="H534" s="43"/>
      <c r="I534" s="43"/>
    </row>
    <row r="535" spans="5:9" x14ac:dyDescent="0.25">
      <c r="E535" s="43"/>
      <c r="F535" s="43"/>
      <c r="G535" s="43"/>
      <c r="H535" s="43"/>
      <c r="I535" s="43"/>
    </row>
    <row r="536" spans="5:9" x14ac:dyDescent="0.25">
      <c r="E536" s="43"/>
      <c r="F536" s="43"/>
      <c r="G536" s="43"/>
      <c r="H536" s="43"/>
      <c r="I536" s="43"/>
    </row>
    <row r="537" spans="5:9" x14ac:dyDescent="0.25">
      <c r="E537" s="43"/>
      <c r="F537" s="43"/>
      <c r="G537" s="43"/>
      <c r="H537" s="43"/>
      <c r="I537" s="43"/>
    </row>
    <row r="538" spans="5:9" x14ac:dyDescent="0.25">
      <c r="E538" s="43"/>
      <c r="F538" s="43"/>
      <c r="G538" s="43"/>
      <c r="H538" s="43"/>
      <c r="I538" s="43"/>
    </row>
    <row r="539" spans="5:9" x14ac:dyDescent="0.25">
      <c r="E539" s="43"/>
      <c r="F539" s="43"/>
      <c r="G539" s="43"/>
      <c r="H539" s="43"/>
      <c r="I539" s="43"/>
    </row>
    <row r="540" spans="5:9" x14ac:dyDescent="0.25">
      <c r="E540" s="43"/>
      <c r="F540" s="43"/>
      <c r="G540" s="43"/>
      <c r="H540" s="43"/>
      <c r="I540" s="43"/>
    </row>
    <row r="541" spans="5:9" x14ac:dyDescent="0.25">
      <c r="E541" s="43"/>
      <c r="F541" s="43"/>
      <c r="G541" s="43"/>
      <c r="H541" s="43"/>
      <c r="I541" s="43"/>
    </row>
    <row r="542" spans="5:9" x14ac:dyDescent="0.25">
      <c r="E542" s="43"/>
      <c r="F542" s="43"/>
      <c r="G542" s="43"/>
      <c r="H542" s="43"/>
      <c r="I542" s="43"/>
    </row>
    <row r="543" spans="5:9" x14ac:dyDescent="0.25">
      <c r="E543" s="43"/>
      <c r="F543" s="43"/>
      <c r="G543" s="43"/>
      <c r="H543" s="43"/>
      <c r="I543" s="43"/>
    </row>
    <row r="544" spans="5:9" x14ac:dyDescent="0.25">
      <c r="E544" s="43"/>
      <c r="F544" s="43"/>
      <c r="G544" s="43"/>
      <c r="H544" s="43"/>
      <c r="I544" s="43"/>
    </row>
    <row r="545" spans="5:9" x14ac:dyDescent="0.25">
      <c r="E545" s="43"/>
      <c r="F545" s="43"/>
      <c r="G545" s="43"/>
      <c r="H545" s="43"/>
      <c r="I545" s="43"/>
    </row>
    <row r="546" spans="5:9" x14ac:dyDescent="0.25">
      <c r="E546" s="43"/>
      <c r="F546" s="43"/>
      <c r="G546" s="43"/>
      <c r="H546" s="43"/>
      <c r="I546" s="43"/>
    </row>
    <row r="547" spans="5:9" x14ac:dyDescent="0.25">
      <c r="E547" s="43"/>
      <c r="F547" s="43"/>
      <c r="G547" s="43"/>
      <c r="H547" s="43"/>
      <c r="I547" s="43"/>
    </row>
    <row r="548" spans="5:9" x14ac:dyDescent="0.25">
      <c r="E548" s="43"/>
      <c r="F548" s="43"/>
      <c r="G548" s="43"/>
      <c r="H548" s="43"/>
      <c r="I548" s="43"/>
    </row>
    <row r="549" spans="5:9" x14ac:dyDescent="0.25">
      <c r="E549" s="43"/>
      <c r="F549" s="43"/>
      <c r="G549" s="43"/>
      <c r="H549" s="43"/>
      <c r="I549" s="43"/>
    </row>
    <row r="550" spans="5:9" x14ac:dyDescent="0.25">
      <c r="E550" s="43"/>
      <c r="F550" s="43"/>
      <c r="G550" s="43"/>
      <c r="H550" s="43"/>
      <c r="I550" s="43"/>
    </row>
    <row r="551" spans="5:9" x14ac:dyDescent="0.25">
      <c r="E551" s="43"/>
      <c r="F551" s="43"/>
      <c r="G551" s="43"/>
      <c r="H551" s="43"/>
      <c r="I551" s="43"/>
    </row>
    <row r="552" spans="5:9" x14ac:dyDescent="0.25">
      <c r="E552" s="43"/>
      <c r="F552" s="43"/>
      <c r="G552" s="43"/>
      <c r="H552" s="43"/>
      <c r="I552" s="43"/>
    </row>
    <row r="553" spans="5:9" x14ac:dyDescent="0.25">
      <c r="E553" s="43"/>
      <c r="F553" s="43"/>
      <c r="G553" s="43"/>
      <c r="H553" s="43"/>
      <c r="I553" s="43"/>
    </row>
    <row r="554" spans="5:9" x14ac:dyDescent="0.25">
      <c r="E554" s="43"/>
      <c r="F554" s="43"/>
      <c r="G554" s="43"/>
      <c r="H554" s="43"/>
      <c r="I554" s="43"/>
    </row>
    <row r="555" spans="5:9" x14ac:dyDescent="0.25">
      <c r="E555" s="43"/>
      <c r="F555" s="43"/>
      <c r="G555" s="43"/>
      <c r="H555" s="43"/>
      <c r="I555" s="43"/>
    </row>
    <row r="556" spans="5:9" x14ac:dyDescent="0.25">
      <c r="E556" s="43"/>
      <c r="F556" s="43"/>
      <c r="G556" s="43"/>
      <c r="H556" s="43"/>
      <c r="I556" s="43"/>
    </row>
    <row r="557" spans="5:9" x14ac:dyDescent="0.25">
      <c r="E557" s="43"/>
      <c r="F557" s="43"/>
      <c r="G557" s="43"/>
      <c r="H557" s="43"/>
      <c r="I557" s="43"/>
    </row>
    <row r="558" spans="5:9" x14ac:dyDescent="0.25">
      <c r="E558" s="43"/>
      <c r="F558" s="43"/>
      <c r="G558" s="43"/>
      <c r="H558" s="43"/>
      <c r="I558" s="43"/>
    </row>
    <row r="559" spans="5:9" x14ac:dyDescent="0.25">
      <c r="E559" s="43"/>
      <c r="F559" s="43"/>
      <c r="G559" s="43"/>
      <c r="H559" s="43"/>
      <c r="I559" s="43"/>
    </row>
    <row r="560" spans="5:9" x14ac:dyDescent="0.25">
      <c r="E560" s="43"/>
      <c r="F560" s="43"/>
      <c r="G560" s="43"/>
      <c r="H560" s="43"/>
      <c r="I560" s="43"/>
    </row>
    <row r="561" spans="5:9" x14ac:dyDescent="0.25">
      <c r="E561" s="43"/>
      <c r="F561" s="43"/>
      <c r="G561" s="43"/>
      <c r="H561" s="43"/>
      <c r="I561" s="43"/>
    </row>
    <row r="562" spans="5:9" x14ac:dyDescent="0.25">
      <c r="E562" s="43"/>
      <c r="F562" s="43"/>
      <c r="G562" s="43"/>
      <c r="H562" s="43"/>
      <c r="I562" s="43"/>
    </row>
    <row r="563" spans="5:9" x14ac:dyDescent="0.25">
      <c r="E563" s="43"/>
      <c r="F563" s="43"/>
      <c r="G563" s="43"/>
      <c r="H563" s="43"/>
      <c r="I563" s="43"/>
    </row>
    <row r="564" spans="5:9" x14ac:dyDescent="0.25">
      <c r="E564" s="43"/>
      <c r="F564" s="43"/>
      <c r="G564" s="43"/>
      <c r="H564" s="43"/>
      <c r="I564" s="43"/>
    </row>
    <row r="565" spans="5:9" x14ac:dyDescent="0.25">
      <c r="E565" s="43"/>
      <c r="F565" s="43"/>
      <c r="G565" s="43"/>
      <c r="H565" s="43"/>
      <c r="I565" s="43"/>
    </row>
    <row r="566" spans="5:9" x14ac:dyDescent="0.25">
      <c r="E566" s="43"/>
      <c r="F566" s="43"/>
      <c r="G566" s="43"/>
      <c r="H566" s="43"/>
      <c r="I566" s="43"/>
    </row>
    <row r="567" spans="5:9" x14ac:dyDescent="0.25">
      <c r="E567" s="43"/>
      <c r="F567" s="43"/>
      <c r="G567" s="43"/>
      <c r="H567" s="43"/>
      <c r="I567" s="43"/>
    </row>
    <row r="568" spans="5:9" x14ac:dyDescent="0.25">
      <c r="E568" s="43"/>
      <c r="F568" s="43"/>
      <c r="G568" s="43"/>
      <c r="H568" s="43"/>
      <c r="I568" s="43"/>
    </row>
    <row r="569" spans="5:9" x14ac:dyDescent="0.25">
      <c r="E569" s="43"/>
      <c r="F569" s="43"/>
      <c r="G569" s="43"/>
      <c r="H569" s="43"/>
      <c r="I569" s="43"/>
    </row>
    <row r="570" spans="5:9" x14ac:dyDescent="0.25">
      <c r="E570" s="43"/>
      <c r="F570" s="43"/>
      <c r="G570" s="43"/>
      <c r="H570" s="43"/>
      <c r="I570" s="43"/>
    </row>
    <row r="571" spans="5:9" x14ac:dyDescent="0.25">
      <c r="E571" s="43"/>
      <c r="F571" s="43"/>
      <c r="G571" s="43"/>
      <c r="H571" s="43"/>
      <c r="I571" s="43"/>
    </row>
    <row r="572" spans="5:9" x14ac:dyDescent="0.25">
      <c r="E572" s="43"/>
      <c r="F572" s="43"/>
      <c r="G572" s="43"/>
      <c r="H572" s="43"/>
      <c r="I572" s="43"/>
    </row>
    <row r="573" spans="5:9" x14ac:dyDescent="0.25">
      <c r="E573" s="43"/>
      <c r="F573" s="43"/>
      <c r="G573" s="43"/>
      <c r="H573" s="43"/>
      <c r="I573" s="43"/>
    </row>
    <row r="574" spans="5:9" x14ac:dyDescent="0.25">
      <c r="E574" s="43"/>
      <c r="F574" s="43"/>
      <c r="G574" s="43"/>
      <c r="H574" s="43"/>
      <c r="I574" s="43"/>
    </row>
    <row r="575" spans="5:9" x14ac:dyDescent="0.25">
      <c r="E575" s="43"/>
      <c r="F575" s="43"/>
      <c r="G575" s="43"/>
      <c r="H575" s="43"/>
      <c r="I575" s="43"/>
    </row>
    <row r="576" spans="5:9" x14ac:dyDescent="0.25">
      <c r="E576" s="43"/>
      <c r="F576" s="43"/>
      <c r="G576" s="43"/>
      <c r="H576" s="43"/>
      <c r="I576" s="43"/>
    </row>
    <row r="577" spans="5:9" x14ac:dyDescent="0.25">
      <c r="E577" s="43"/>
      <c r="F577" s="43"/>
      <c r="G577" s="43"/>
      <c r="H577" s="43"/>
      <c r="I577" s="43"/>
    </row>
    <row r="578" spans="5:9" x14ac:dyDescent="0.25">
      <c r="E578" s="43"/>
      <c r="F578" s="43"/>
      <c r="G578" s="43"/>
      <c r="H578" s="43"/>
      <c r="I578" s="43"/>
    </row>
    <row r="579" spans="5:9" x14ac:dyDescent="0.25">
      <c r="E579" s="43"/>
      <c r="F579" s="43"/>
      <c r="G579" s="43"/>
      <c r="H579" s="43"/>
      <c r="I579" s="43"/>
    </row>
    <row r="580" spans="5:9" x14ac:dyDescent="0.25">
      <c r="E580" s="43"/>
      <c r="F580" s="43"/>
      <c r="G580" s="43"/>
      <c r="H580" s="43"/>
      <c r="I580" s="43"/>
    </row>
    <row r="581" spans="5:9" x14ac:dyDescent="0.25">
      <c r="E581" s="43"/>
      <c r="F581" s="43"/>
      <c r="G581" s="43"/>
      <c r="H581" s="43"/>
      <c r="I581" s="43"/>
    </row>
    <row r="582" spans="5:9" x14ac:dyDescent="0.25">
      <c r="E582" s="43"/>
      <c r="F582" s="43"/>
      <c r="G582" s="43"/>
      <c r="H582" s="43"/>
      <c r="I582" s="43"/>
    </row>
    <row r="583" spans="5:9" x14ac:dyDescent="0.25">
      <c r="E583" s="43"/>
      <c r="F583" s="43"/>
      <c r="G583" s="43"/>
      <c r="H583" s="43"/>
      <c r="I583" s="43"/>
    </row>
    <row r="584" spans="5:9" x14ac:dyDescent="0.25">
      <c r="E584" s="43"/>
      <c r="F584" s="43"/>
      <c r="G584" s="43"/>
      <c r="H584" s="43"/>
      <c r="I584" s="43"/>
    </row>
    <row r="585" spans="5:9" x14ac:dyDescent="0.25">
      <c r="E585" s="43"/>
      <c r="F585" s="43"/>
      <c r="G585" s="43"/>
      <c r="H585" s="43"/>
      <c r="I585" s="43"/>
    </row>
    <row r="586" spans="5:9" x14ac:dyDescent="0.25">
      <c r="E586" s="43"/>
      <c r="F586" s="43"/>
      <c r="G586" s="43"/>
      <c r="H586" s="43"/>
      <c r="I586" s="43"/>
    </row>
    <row r="587" spans="5:9" x14ac:dyDescent="0.25">
      <c r="E587" s="43"/>
      <c r="F587" s="43"/>
      <c r="G587" s="43"/>
      <c r="H587" s="43"/>
      <c r="I587" s="43"/>
    </row>
    <row r="588" spans="5:9" x14ac:dyDescent="0.25">
      <c r="E588" s="43"/>
      <c r="F588" s="43"/>
      <c r="G588" s="43"/>
      <c r="H588" s="43"/>
      <c r="I588" s="43"/>
    </row>
    <row r="589" spans="5:9" x14ac:dyDescent="0.25">
      <c r="E589" s="43"/>
      <c r="F589" s="43"/>
      <c r="G589" s="43"/>
      <c r="H589" s="43"/>
      <c r="I589" s="43"/>
    </row>
    <row r="590" spans="5:9" x14ac:dyDescent="0.25">
      <c r="E590" s="43"/>
      <c r="F590" s="43"/>
      <c r="G590" s="43"/>
      <c r="H590" s="43"/>
      <c r="I590" s="43"/>
    </row>
    <row r="591" spans="5:9" x14ac:dyDescent="0.25">
      <c r="E591" s="43"/>
      <c r="F591" s="43"/>
      <c r="G591" s="43"/>
      <c r="H591" s="43"/>
      <c r="I591" s="43"/>
    </row>
    <row r="592" spans="5:9" x14ac:dyDescent="0.25">
      <c r="E592" s="43"/>
      <c r="F592" s="43"/>
      <c r="G592" s="43"/>
      <c r="H592" s="43"/>
      <c r="I592" s="43"/>
    </row>
    <row r="593" spans="5:9" x14ac:dyDescent="0.25">
      <c r="E593" s="43"/>
      <c r="F593" s="43"/>
      <c r="G593" s="43"/>
      <c r="H593" s="43"/>
      <c r="I593" s="43"/>
    </row>
    <row r="594" spans="5:9" x14ac:dyDescent="0.25">
      <c r="E594" s="43"/>
      <c r="F594" s="43"/>
      <c r="G594" s="43"/>
      <c r="H594" s="43"/>
      <c r="I594" s="43"/>
    </row>
    <row r="595" spans="5:9" x14ac:dyDescent="0.25">
      <c r="E595" s="43"/>
      <c r="F595" s="43"/>
      <c r="G595" s="43"/>
      <c r="H595" s="43"/>
      <c r="I595" s="43"/>
    </row>
    <row r="596" spans="5:9" x14ac:dyDescent="0.25">
      <c r="E596" s="43"/>
      <c r="F596" s="43"/>
      <c r="G596" s="43"/>
      <c r="H596" s="43"/>
      <c r="I596" s="43"/>
    </row>
    <row r="597" spans="5:9" x14ac:dyDescent="0.25">
      <c r="E597" s="43"/>
      <c r="F597" s="43"/>
      <c r="G597" s="43"/>
      <c r="H597" s="43"/>
      <c r="I597" s="43"/>
    </row>
    <row r="598" spans="5:9" x14ac:dyDescent="0.25">
      <c r="E598" s="43"/>
      <c r="F598" s="43"/>
      <c r="G598" s="43"/>
      <c r="H598" s="43"/>
      <c r="I598" s="43"/>
    </row>
    <row r="599" spans="5:9" x14ac:dyDescent="0.25">
      <c r="E599" s="43"/>
      <c r="F599" s="43"/>
      <c r="G599" s="43"/>
      <c r="H599" s="43"/>
      <c r="I599" s="43"/>
    </row>
    <row r="600" spans="5:9" x14ac:dyDescent="0.25">
      <c r="E600" s="43"/>
      <c r="F600" s="43"/>
      <c r="G600" s="43"/>
      <c r="H600" s="43"/>
      <c r="I600" s="43"/>
    </row>
    <row r="601" spans="5:9" x14ac:dyDescent="0.25">
      <c r="E601" s="43"/>
      <c r="F601" s="43"/>
      <c r="G601" s="43"/>
      <c r="H601" s="43"/>
      <c r="I601" s="43"/>
    </row>
    <row r="602" spans="5:9" x14ac:dyDescent="0.25">
      <c r="E602" s="43"/>
      <c r="F602" s="43"/>
      <c r="G602" s="43"/>
      <c r="H602" s="43"/>
      <c r="I602" s="43"/>
    </row>
    <row r="603" spans="5:9" x14ac:dyDescent="0.25">
      <c r="E603" s="43"/>
      <c r="F603" s="43"/>
      <c r="G603" s="43"/>
      <c r="H603" s="43"/>
      <c r="I603" s="43"/>
    </row>
    <row r="604" spans="5:9" x14ac:dyDescent="0.25">
      <c r="E604" s="43"/>
      <c r="F604" s="43"/>
      <c r="G604" s="43"/>
      <c r="H604" s="43"/>
      <c r="I604" s="43"/>
    </row>
    <row r="605" spans="5:9" x14ac:dyDescent="0.25">
      <c r="E605" s="43"/>
      <c r="F605" s="43"/>
      <c r="G605" s="43"/>
      <c r="H605" s="43"/>
      <c r="I605" s="43"/>
    </row>
    <row r="606" spans="5:9" x14ac:dyDescent="0.25">
      <c r="E606" s="43"/>
      <c r="F606" s="43"/>
      <c r="G606" s="43"/>
      <c r="H606" s="43"/>
      <c r="I606" s="43"/>
    </row>
    <row r="607" spans="5:9" x14ac:dyDescent="0.25">
      <c r="E607" s="43"/>
      <c r="F607" s="43"/>
      <c r="G607" s="43"/>
      <c r="H607" s="43"/>
      <c r="I607" s="43"/>
    </row>
    <row r="608" spans="5:9" x14ac:dyDescent="0.25">
      <c r="E608" s="43"/>
      <c r="F608" s="43"/>
      <c r="G608" s="43"/>
      <c r="H608" s="43"/>
      <c r="I608" s="43"/>
    </row>
    <row r="609" spans="5:9" x14ac:dyDescent="0.25">
      <c r="E609" s="43"/>
      <c r="F609" s="43"/>
      <c r="G609" s="43"/>
      <c r="H609" s="43"/>
      <c r="I609" s="43"/>
    </row>
    <row r="610" spans="5:9" x14ac:dyDescent="0.25">
      <c r="E610" s="43"/>
      <c r="F610" s="43"/>
      <c r="G610" s="43"/>
      <c r="H610" s="43"/>
      <c r="I610" s="43"/>
    </row>
    <row r="611" spans="5:9" x14ac:dyDescent="0.25">
      <c r="E611" s="43"/>
      <c r="F611" s="43"/>
      <c r="G611" s="43"/>
      <c r="H611" s="43"/>
      <c r="I611" s="43"/>
    </row>
    <row r="612" spans="5:9" x14ac:dyDescent="0.25">
      <c r="E612" s="43"/>
      <c r="F612" s="43"/>
      <c r="G612" s="43"/>
      <c r="H612" s="43"/>
      <c r="I612" s="43"/>
    </row>
    <row r="613" spans="5:9" x14ac:dyDescent="0.25">
      <c r="E613" s="43"/>
      <c r="F613" s="43"/>
      <c r="G613" s="43"/>
      <c r="H613" s="43"/>
      <c r="I613" s="43"/>
    </row>
    <row r="614" spans="5:9" x14ac:dyDescent="0.25">
      <c r="E614" s="43"/>
      <c r="F614" s="43"/>
      <c r="G614" s="43"/>
      <c r="H614" s="43"/>
      <c r="I614" s="43"/>
    </row>
    <row r="615" spans="5:9" x14ac:dyDescent="0.25">
      <c r="E615" s="43"/>
      <c r="F615" s="43"/>
      <c r="G615" s="43"/>
      <c r="H615" s="43"/>
      <c r="I615" s="43"/>
    </row>
    <row r="616" spans="5:9" x14ac:dyDescent="0.25">
      <c r="E616" s="43"/>
      <c r="F616" s="43"/>
      <c r="G616" s="43"/>
      <c r="H616" s="43"/>
      <c r="I616" s="43"/>
    </row>
    <row r="617" spans="5:9" x14ac:dyDescent="0.25">
      <c r="E617" s="43"/>
      <c r="F617" s="43"/>
      <c r="G617" s="43"/>
      <c r="H617" s="43"/>
      <c r="I617" s="43"/>
    </row>
    <row r="618" spans="5:9" x14ac:dyDescent="0.25">
      <c r="E618" s="43"/>
      <c r="F618" s="43"/>
      <c r="G618" s="43"/>
      <c r="H618" s="43"/>
      <c r="I618" s="43"/>
    </row>
    <row r="619" spans="5:9" x14ac:dyDescent="0.25">
      <c r="E619" s="43"/>
      <c r="F619" s="43"/>
      <c r="G619" s="43"/>
      <c r="H619" s="43"/>
      <c r="I619" s="43"/>
    </row>
    <row r="620" spans="5:9" x14ac:dyDescent="0.25">
      <c r="E620" s="43"/>
      <c r="F620" s="43"/>
      <c r="G620" s="43"/>
      <c r="H620" s="43"/>
      <c r="I620" s="43"/>
    </row>
    <row r="621" spans="5:9" x14ac:dyDescent="0.25">
      <c r="E621" s="43"/>
      <c r="F621" s="43"/>
      <c r="G621" s="43"/>
      <c r="H621" s="43"/>
      <c r="I621" s="43"/>
    </row>
    <row r="622" spans="5:9" x14ac:dyDescent="0.25">
      <c r="E622" s="43"/>
      <c r="F622" s="43"/>
      <c r="G622" s="43"/>
      <c r="H622" s="43"/>
      <c r="I622" s="43"/>
    </row>
    <row r="623" spans="5:9" x14ac:dyDescent="0.25">
      <c r="E623" s="43"/>
      <c r="F623" s="43"/>
      <c r="G623" s="43"/>
      <c r="H623" s="43"/>
      <c r="I623" s="43"/>
    </row>
    <row r="624" spans="5:9" x14ac:dyDescent="0.25">
      <c r="E624" s="43"/>
      <c r="F624" s="43"/>
      <c r="G624" s="43"/>
      <c r="H624" s="43"/>
      <c r="I624" s="43"/>
    </row>
    <row r="625" spans="5:9" x14ac:dyDescent="0.25">
      <c r="E625" s="43"/>
      <c r="F625" s="43"/>
      <c r="G625" s="43"/>
      <c r="H625" s="43"/>
      <c r="I625" s="43"/>
    </row>
    <row r="626" spans="5:9" x14ac:dyDescent="0.25">
      <c r="E626" s="43"/>
      <c r="F626" s="43"/>
      <c r="G626" s="43"/>
      <c r="H626" s="43"/>
      <c r="I626" s="43"/>
    </row>
    <row r="627" spans="5:9" x14ac:dyDescent="0.25">
      <c r="E627" s="43"/>
      <c r="F627" s="43"/>
      <c r="G627" s="43"/>
      <c r="H627" s="43"/>
      <c r="I627" s="43"/>
    </row>
    <row r="628" spans="5:9" x14ac:dyDescent="0.25">
      <c r="E628" s="43"/>
      <c r="F628" s="43"/>
      <c r="G628" s="43"/>
      <c r="H628" s="43"/>
      <c r="I628" s="43"/>
    </row>
    <row r="629" spans="5:9" x14ac:dyDescent="0.25">
      <c r="E629" s="43"/>
      <c r="F629" s="43"/>
      <c r="G629" s="43"/>
      <c r="H629" s="43"/>
      <c r="I629" s="43"/>
    </row>
    <row r="630" spans="5:9" x14ac:dyDescent="0.25">
      <c r="E630" s="43"/>
      <c r="F630" s="43"/>
      <c r="G630" s="43"/>
      <c r="H630" s="43"/>
      <c r="I630" s="43"/>
    </row>
    <row r="631" spans="5:9" x14ac:dyDescent="0.25">
      <c r="E631" s="43"/>
      <c r="F631" s="43"/>
      <c r="G631" s="43"/>
      <c r="H631" s="43"/>
      <c r="I631" s="43"/>
    </row>
    <row r="632" spans="5:9" x14ac:dyDescent="0.25">
      <c r="E632" s="43"/>
      <c r="F632" s="43"/>
      <c r="G632" s="43"/>
      <c r="H632" s="43"/>
      <c r="I632" s="43"/>
    </row>
    <row r="633" spans="5:9" x14ac:dyDescent="0.25">
      <c r="E633" s="43"/>
      <c r="F633" s="43"/>
      <c r="G633" s="43"/>
      <c r="H633" s="43"/>
      <c r="I633" s="43"/>
    </row>
    <row r="634" spans="5:9" x14ac:dyDescent="0.25">
      <c r="E634" s="43"/>
      <c r="F634" s="43"/>
      <c r="G634" s="43"/>
      <c r="H634" s="43"/>
      <c r="I634" s="43"/>
    </row>
    <row r="635" spans="5:9" x14ac:dyDescent="0.25">
      <c r="E635" s="43"/>
      <c r="F635" s="43"/>
      <c r="G635" s="43"/>
      <c r="H635" s="43"/>
      <c r="I635" s="43"/>
    </row>
    <row r="636" spans="5:9" x14ac:dyDescent="0.25">
      <c r="E636" s="43"/>
      <c r="F636" s="43"/>
      <c r="G636" s="43"/>
      <c r="H636" s="43"/>
      <c r="I636" s="43"/>
    </row>
    <row r="637" spans="5:9" x14ac:dyDescent="0.25">
      <c r="E637" s="43"/>
      <c r="F637" s="43"/>
      <c r="G637" s="43"/>
      <c r="H637" s="43"/>
      <c r="I637" s="43"/>
    </row>
    <row r="638" spans="5:9" x14ac:dyDescent="0.25">
      <c r="E638" s="43"/>
      <c r="F638" s="43"/>
      <c r="G638" s="43"/>
      <c r="H638" s="43"/>
      <c r="I638" s="43"/>
    </row>
    <row r="639" spans="5:9" x14ac:dyDescent="0.25">
      <c r="E639" s="43"/>
      <c r="F639" s="43"/>
      <c r="G639" s="43"/>
      <c r="H639" s="43"/>
      <c r="I639" s="43"/>
    </row>
    <row r="640" spans="5:9" x14ac:dyDescent="0.25">
      <c r="E640" s="43"/>
      <c r="F640" s="43"/>
      <c r="G640" s="43"/>
      <c r="H640" s="43"/>
      <c r="I640" s="43"/>
    </row>
    <row r="641" spans="5:9" x14ac:dyDescent="0.25">
      <c r="E641" s="43"/>
      <c r="F641" s="43"/>
      <c r="G641" s="43"/>
      <c r="H641" s="43"/>
      <c r="I641" s="43"/>
    </row>
    <row r="642" spans="5:9" x14ac:dyDescent="0.25">
      <c r="E642" s="43"/>
      <c r="F642" s="43"/>
      <c r="G642" s="43"/>
      <c r="H642" s="43"/>
      <c r="I642" s="43"/>
    </row>
    <row r="643" spans="5:9" x14ac:dyDescent="0.25">
      <c r="E643" s="43"/>
      <c r="F643" s="43"/>
      <c r="G643" s="43"/>
      <c r="H643" s="43"/>
      <c r="I643" s="43"/>
    </row>
    <row r="644" spans="5:9" x14ac:dyDescent="0.25">
      <c r="E644" s="43"/>
      <c r="F644" s="43"/>
      <c r="G644" s="43"/>
      <c r="H644" s="43"/>
      <c r="I644" s="43"/>
    </row>
    <row r="645" spans="5:9" x14ac:dyDescent="0.25">
      <c r="E645" s="43"/>
      <c r="F645" s="43"/>
      <c r="G645" s="43"/>
      <c r="H645" s="43"/>
      <c r="I645" s="43"/>
    </row>
    <row r="646" spans="5:9" x14ac:dyDescent="0.25">
      <c r="E646" s="43"/>
      <c r="F646" s="43"/>
      <c r="G646" s="43"/>
      <c r="H646" s="43"/>
      <c r="I646" s="43"/>
    </row>
    <row r="647" spans="5:9" x14ac:dyDescent="0.25">
      <c r="E647" s="43"/>
      <c r="F647" s="43"/>
      <c r="G647" s="43"/>
      <c r="H647" s="43"/>
      <c r="I647" s="43"/>
    </row>
    <row r="648" spans="5:9" x14ac:dyDescent="0.25">
      <c r="E648" s="43"/>
      <c r="F648" s="43"/>
      <c r="G648" s="43"/>
      <c r="H648" s="43"/>
      <c r="I648" s="43"/>
    </row>
    <row r="649" spans="5:9" x14ac:dyDescent="0.25">
      <c r="E649" s="43"/>
      <c r="F649" s="43"/>
      <c r="G649" s="43"/>
      <c r="H649" s="43"/>
      <c r="I649" s="43"/>
    </row>
    <row r="650" spans="5:9" x14ac:dyDescent="0.25">
      <c r="E650" s="43"/>
      <c r="F650" s="43"/>
      <c r="G650" s="43"/>
      <c r="H650" s="43"/>
      <c r="I650" s="43"/>
    </row>
    <row r="651" spans="5:9" x14ac:dyDescent="0.25">
      <c r="E651" s="43"/>
      <c r="F651" s="43"/>
      <c r="G651" s="43"/>
      <c r="H651" s="43"/>
      <c r="I651" s="43"/>
    </row>
    <row r="652" spans="5:9" x14ac:dyDescent="0.25">
      <c r="E652" s="43"/>
      <c r="F652" s="43"/>
      <c r="G652" s="43"/>
      <c r="H652" s="43"/>
      <c r="I652" s="43"/>
    </row>
    <row r="653" spans="5:9" x14ac:dyDescent="0.25">
      <c r="E653" s="43"/>
      <c r="F653" s="43"/>
      <c r="G653" s="43"/>
      <c r="H653" s="43"/>
      <c r="I653" s="43"/>
    </row>
    <row r="654" spans="5:9" x14ac:dyDescent="0.25">
      <c r="E654" s="43"/>
      <c r="F654" s="43"/>
      <c r="G654" s="43"/>
      <c r="H654" s="43"/>
      <c r="I654" s="43"/>
    </row>
    <row r="655" spans="5:9" x14ac:dyDescent="0.25">
      <c r="E655" s="43"/>
      <c r="F655" s="43"/>
      <c r="G655" s="43"/>
      <c r="H655" s="43"/>
      <c r="I655" s="43"/>
    </row>
    <row r="656" spans="5:9" x14ac:dyDescent="0.25">
      <c r="E656" s="43"/>
      <c r="F656" s="43"/>
      <c r="G656" s="43"/>
      <c r="H656" s="43"/>
      <c r="I656" s="43"/>
    </row>
    <row r="657" spans="5:9" x14ac:dyDescent="0.25">
      <c r="E657" s="43"/>
      <c r="F657" s="43"/>
      <c r="G657" s="43"/>
      <c r="H657" s="43"/>
      <c r="I657" s="43"/>
    </row>
    <row r="658" spans="5:9" x14ac:dyDescent="0.25">
      <c r="E658" s="43"/>
      <c r="F658" s="43"/>
      <c r="G658" s="43"/>
      <c r="H658" s="43"/>
      <c r="I658" s="43"/>
    </row>
    <row r="659" spans="5:9" x14ac:dyDescent="0.25">
      <c r="E659" s="43"/>
      <c r="F659" s="43"/>
      <c r="G659" s="43"/>
      <c r="H659" s="43"/>
      <c r="I659" s="43"/>
    </row>
    <row r="660" spans="5:9" x14ac:dyDescent="0.25">
      <c r="E660" s="43"/>
      <c r="F660" s="43"/>
      <c r="G660" s="43"/>
      <c r="H660" s="43"/>
      <c r="I660" s="43"/>
    </row>
    <row r="661" spans="5:9" x14ac:dyDescent="0.25">
      <c r="E661" s="43"/>
      <c r="F661" s="43"/>
      <c r="G661" s="43"/>
      <c r="H661" s="43"/>
      <c r="I661" s="43"/>
    </row>
    <row r="662" spans="5:9" x14ac:dyDescent="0.25">
      <c r="E662" s="43"/>
      <c r="F662" s="43"/>
      <c r="G662" s="43"/>
      <c r="H662" s="43"/>
      <c r="I662" s="43"/>
    </row>
    <row r="663" spans="5:9" x14ac:dyDescent="0.25">
      <c r="E663" s="43"/>
      <c r="F663" s="43"/>
      <c r="G663" s="43"/>
      <c r="H663" s="43"/>
      <c r="I663" s="43"/>
    </row>
    <row r="664" spans="5:9" x14ac:dyDescent="0.25">
      <c r="E664" s="43"/>
      <c r="F664" s="43"/>
      <c r="G664" s="43"/>
      <c r="H664" s="43"/>
      <c r="I664" s="43"/>
    </row>
    <row r="665" spans="5:9" x14ac:dyDescent="0.25">
      <c r="E665" s="43"/>
      <c r="F665" s="43"/>
      <c r="G665" s="43"/>
      <c r="H665" s="43"/>
      <c r="I665" s="43"/>
    </row>
    <row r="666" spans="5:9" x14ac:dyDescent="0.25">
      <c r="E666" s="43"/>
      <c r="F666" s="43"/>
      <c r="G666" s="43"/>
      <c r="H666" s="43"/>
      <c r="I666" s="43"/>
    </row>
    <row r="667" spans="5:9" x14ac:dyDescent="0.25">
      <c r="E667" s="43"/>
      <c r="F667" s="43"/>
      <c r="G667" s="43"/>
      <c r="H667" s="43"/>
      <c r="I667" s="43"/>
    </row>
    <row r="668" spans="5:9" x14ac:dyDescent="0.25">
      <c r="E668" s="43"/>
      <c r="F668" s="43"/>
      <c r="G668" s="43"/>
      <c r="H668" s="43"/>
      <c r="I668" s="43"/>
    </row>
    <row r="669" spans="5:9" x14ac:dyDescent="0.25">
      <c r="E669" s="43"/>
      <c r="F669" s="43"/>
      <c r="G669" s="43"/>
      <c r="H669" s="43"/>
      <c r="I669" s="43"/>
    </row>
    <row r="670" spans="5:9" x14ac:dyDescent="0.25">
      <c r="E670" s="43"/>
      <c r="F670" s="43"/>
      <c r="G670" s="43"/>
      <c r="H670" s="43"/>
      <c r="I670" s="43"/>
    </row>
    <row r="671" spans="5:9" x14ac:dyDescent="0.25">
      <c r="E671" s="43"/>
      <c r="F671" s="43"/>
      <c r="G671" s="43"/>
      <c r="H671" s="43"/>
      <c r="I671" s="43"/>
    </row>
    <row r="672" spans="5:9" x14ac:dyDescent="0.25">
      <c r="E672" s="43"/>
      <c r="F672" s="43"/>
      <c r="G672" s="43"/>
      <c r="H672" s="43"/>
      <c r="I672" s="43"/>
    </row>
    <row r="673" spans="5:9" x14ac:dyDescent="0.25">
      <c r="E673" s="43"/>
      <c r="F673" s="43"/>
      <c r="G673" s="43"/>
      <c r="H673" s="43"/>
      <c r="I673" s="43"/>
    </row>
    <row r="674" spans="5:9" x14ac:dyDescent="0.25">
      <c r="E674" s="43"/>
      <c r="F674" s="43"/>
      <c r="G674" s="43"/>
      <c r="H674" s="43"/>
      <c r="I674" s="43"/>
    </row>
    <row r="675" spans="5:9" x14ac:dyDescent="0.25">
      <c r="E675" s="43"/>
      <c r="F675" s="43"/>
      <c r="G675" s="43"/>
      <c r="H675" s="43"/>
      <c r="I675" s="43"/>
    </row>
    <row r="676" spans="5:9" x14ac:dyDescent="0.25">
      <c r="E676" s="43"/>
      <c r="F676" s="43"/>
      <c r="G676" s="43"/>
      <c r="H676" s="43"/>
      <c r="I676" s="43"/>
    </row>
    <row r="677" spans="5:9" x14ac:dyDescent="0.25">
      <c r="E677" s="43"/>
      <c r="F677" s="43"/>
      <c r="G677" s="43"/>
      <c r="H677" s="43"/>
      <c r="I677" s="43"/>
    </row>
    <row r="678" spans="5:9" x14ac:dyDescent="0.25">
      <c r="E678" s="43"/>
      <c r="F678" s="43"/>
      <c r="G678" s="43"/>
      <c r="H678" s="43"/>
      <c r="I678" s="43"/>
    </row>
    <row r="679" spans="5:9" x14ac:dyDescent="0.25">
      <c r="E679" s="43"/>
      <c r="F679" s="43"/>
      <c r="G679" s="43"/>
      <c r="H679" s="43"/>
      <c r="I679" s="43"/>
    </row>
    <row r="680" spans="5:9" x14ac:dyDescent="0.25">
      <c r="E680" s="43"/>
      <c r="F680" s="43"/>
      <c r="G680" s="43"/>
      <c r="H680" s="43"/>
      <c r="I680" s="43"/>
    </row>
    <row r="681" spans="5:9" x14ac:dyDescent="0.25">
      <c r="E681" s="43"/>
      <c r="F681" s="43"/>
      <c r="G681" s="43"/>
      <c r="H681" s="43"/>
      <c r="I681" s="43"/>
    </row>
    <row r="682" spans="5:9" x14ac:dyDescent="0.25">
      <c r="E682" s="43"/>
      <c r="F682" s="43"/>
      <c r="G682" s="43"/>
      <c r="H682" s="43"/>
      <c r="I682" s="43"/>
    </row>
    <row r="683" spans="5:9" x14ac:dyDescent="0.25">
      <c r="E683" s="43"/>
      <c r="F683" s="43"/>
      <c r="G683" s="43"/>
      <c r="H683" s="43"/>
      <c r="I683" s="43"/>
    </row>
    <row r="684" spans="5:9" x14ac:dyDescent="0.25">
      <c r="E684" s="43"/>
      <c r="F684" s="43"/>
      <c r="G684" s="43"/>
      <c r="H684" s="43"/>
      <c r="I684" s="43"/>
    </row>
    <row r="685" spans="5:9" x14ac:dyDescent="0.25">
      <c r="E685" s="43"/>
      <c r="F685" s="43"/>
      <c r="G685" s="43"/>
      <c r="H685" s="43"/>
      <c r="I685" s="43"/>
    </row>
    <row r="686" spans="5:9" x14ac:dyDescent="0.25">
      <c r="E686" s="43"/>
      <c r="F686" s="43"/>
      <c r="G686" s="43"/>
      <c r="H686" s="43"/>
      <c r="I686" s="43"/>
    </row>
    <row r="687" spans="5:9" x14ac:dyDescent="0.25">
      <c r="E687" s="43"/>
      <c r="F687" s="43"/>
      <c r="G687" s="43"/>
      <c r="H687" s="43"/>
      <c r="I687" s="43"/>
    </row>
    <row r="688" spans="5:9" x14ac:dyDescent="0.25">
      <c r="E688" s="43"/>
      <c r="F688" s="43"/>
      <c r="G688" s="43"/>
      <c r="H688" s="43"/>
      <c r="I688" s="43"/>
    </row>
    <row r="689" spans="5:9" x14ac:dyDescent="0.25">
      <c r="E689" s="43"/>
      <c r="F689" s="43"/>
      <c r="G689" s="43"/>
      <c r="H689" s="43"/>
      <c r="I689" s="43"/>
    </row>
    <row r="690" spans="5:9" x14ac:dyDescent="0.25">
      <c r="E690" s="43"/>
      <c r="F690" s="43"/>
      <c r="G690" s="43"/>
      <c r="H690" s="43"/>
      <c r="I690" s="43"/>
    </row>
    <row r="691" spans="5:9" x14ac:dyDescent="0.25">
      <c r="E691" s="43"/>
      <c r="F691" s="43"/>
      <c r="G691" s="43"/>
      <c r="H691" s="43"/>
      <c r="I691" s="43"/>
    </row>
    <row r="692" spans="5:9" x14ac:dyDescent="0.25">
      <c r="E692" s="43"/>
      <c r="F692" s="43"/>
      <c r="G692" s="43"/>
      <c r="H692" s="43"/>
      <c r="I692" s="43"/>
    </row>
    <row r="693" spans="5:9" x14ac:dyDescent="0.25">
      <c r="E693" s="43"/>
      <c r="F693" s="43"/>
      <c r="G693" s="43"/>
      <c r="H693" s="43"/>
      <c r="I693" s="43"/>
    </row>
    <row r="694" spans="5:9" x14ac:dyDescent="0.25">
      <c r="E694" s="43"/>
      <c r="F694" s="43"/>
      <c r="G694" s="43"/>
      <c r="H694" s="43"/>
      <c r="I694" s="43"/>
    </row>
    <row r="695" spans="5:9" x14ac:dyDescent="0.25">
      <c r="E695" s="43"/>
      <c r="F695" s="43"/>
      <c r="G695" s="43"/>
      <c r="H695" s="43"/>
      <c r="I695" s="43"/>
    </row>
    <row r="696" spans="5:9" x14ac:dyDescent="0.25">
      <c r="E696" s="43"/>
      <c r="F696" s="43"/>
      <c r="G696" s="43"/>
      <c r="H696" s="43"/>
      <c r="I696" s="43"/>
    </row>
    <row r="697" spans="5:9" x14ac:dyDescent="0.25">
      <c r="E697" s="43"/>
      <c r="F697" s="43"/>
      <c r="G697" s="43"/>
      <c r="H697" s="43"/>
      <c r="I697" s="43"/>
    </row>
    <row r="698" spans="5:9" x14ac:dyDescent="0.25">
      <c r="E698" s="43"/>
      <c r="F698" s="43"/>
      <c r="G698" s="43"/>
      <c r="H698" s="43"/>
      <c r="I698" s="43"/>
    </row>
    <row r="699" spans="5:9" x14ac:dyDescent="0.25">
      <c r="E699" s="43"/>
      <c r="F699" s="43"/>
      <c r="G699" s="43"/>
      <c r="H699" s="43"/>
      <c r="I699" s="43"/>
    </row>
    <row r="700" spans="5:9" x14ac:dyDescent="0.25">
      <c r="E700" s="43"/>
      <c r="F700" s="43"/>
      <c r="G700" s="43"/>
      <c r="H700" s="43"/>
      <c r="I700" s="43"/>
    </row>
    <row r="701" spans="5:9" x14ac:dyDescent="0.25">
      <c r="E701" s="43"/>
      <c r="F701" s="43"/>
      <c r="G701" s="43"/>
      <c r="H701" s="43"/>
      <c r="I701" s="43"/>
    </row>
    <row r="702" spans="5:9" x14ac:dyDescent="0.25">
      <c r="E702" s="43"/>
      <c r="F702" s="43"/>
      <c r="G702" s="43"/>
      <c r="H702" s="43"/>
      <c r="I702" s="43"/>
    </row>
    <row r="703" spans="5:9" x14ac:dyDescent="0.25">
      <c r="E703" s="43"/>
      <c r="F703" s="43"/>
      <c r="G703" s="43"/>
      <c r="H703" s="43"/>
      <c r="I703" s="43"/>
    </row>
    <row r="704" spans="5:9" x14ac:dyDescent="0.25">
      <c r="E704" s="43"/>
      <c r="F704" s="43"/>
      <c r="G704" s="43"/>
      <c r="H704" s="43"/>
      <c r="I704" s="43"/>
    </row>
    <row r="705" spans="5:9" x14ac:dyDescent="0.25">
      <c r="E705" s="43"/>
      <c r="F705" s="43"/>
      <c r="G705" s="43"/>
      <c r="H705" s="43"/>
      <c r="I705" s="43"/>
    </row>
    <row r="706" spans="5:9" x14ac:dyDescent="0.25">
      <c r="E706" s="43"/>
      <c r="F706" s="43"/>
      <c r="G706" s="43"/>
      <c r="H706" s="43"/>
      <c r="I706" s="43"/>
    </row>
    <row r="707" spans="5:9" x14ac:dyDescent="0.25">
      <c r="E707" s="43"/>
      <c r="F707" s="43"/>
      <c r="G707" s="43"/>
      <c r="H707" s="43"/>
      <c r="I707" s="43"/>
    </row>
    <row r="708" spans="5:9" x14ac:dyDescent="0.25">
      <c r="E708" s="43"/>
      <c r="F708" s="43"/>
      <c r="G708" s="43"/>
      <c r="H708" s="43"/>
      <c r="I708" s="43"/>
    </row>
    <row r="709" spans="5:9" x14ac:dyDescent="0.25">
      <c r="E709" s="43"/>
      <c r="F709" s="43"/>
      <c r="G709" s="43"/>
      <c r="H709" s="43"/>
      <c r="I709" s="43"/>
    </row>
    <row r="710" spans="5:9" x14ac:dyDescent="0.25">
      <c r="E710" s="43"/>
      <c r="F710" s="43"/>
      <c r="G710" s="43"/>
      <c r="H710" s="43"/>
      <c r="I710" s="43"/>
    </row>
    <row r="711" spans="5:9" x14ac:dyDescent="0.25">
      <c r="E711" s="43"/>
      <c r="F711" s="43"/>
      <c r="G711" s="43"/>
      <c r="H711" s="43"/>
      <c r="I711" s="43"/>
    </row>
    <row r="712" spans="5:9" x14ac:dyDescent="0.25">
      <c r="E712" s="43"/>
      <c r="F712" s="43"/>
      <c r="G712" s="43"/>
      <c r="H712" s="43"/>
      <c r="I712" s="43"/>
    </row>
    <row r="713" spans="5:9" x14ac:dyDescent="0.25">
      <c r="E713" s="43"/>
      <c r="F713" s="43"/>
      <c r="G713" s="43"/>
      <c r="H713" s="43"/>
      <c r="I713" s="43"/>
    </row>
    <row r="714" spans="5:9" x14ac:dyDescent="0.25">
      <c r="E714" s="43"/>
      <c r="F714" s="43"/>
      <c r="G714" s="43"/>
      <c r="H714" s="43"/>
      <c r="I714" s="43"/>
    </row>
    <row r="715" spans="5:9" x14ac:dyDescent="0.25">
      <c r="E715" s="43"/>
      <c r="F715" s="43"/>
      <c r="G715" s="43"/>
      <c r="H715" s="43"/>
      <c r="I715" s="43"/>
    </row>
    <row r="716" spans="5:9" x14ac:dyDescent="0.25">
      <c r="E716" s="43"/>
      <c r="F716" s="43"/>
      <c r="G716" s="43"/>
      <c r="H716" s="43"/>
      <c r="I716" s="43"/>
    </row>
    <row r="717" spans="5:9" x14ac:dyDescent="0.25">
      <c r="E717" s="43"/>
      <c r="F717" s="43"/>
      <c r="G717" s="43"/>
      <c r="H717" s="43"/>
      <c r="I717" s="43"/>
    </row>
    <row r="718" spans="5:9" x14ac:dyDescent="0.25">
      <c r="E718" s="43"/>
      <c r="F718" s="43"/>
      <c r="G718" s="43"/>
      <c r="H718" s="43"/>
      <c r="I718" s="43"/>
    </row>
    <row r="719" spans="5:9" x14ac:dyDescent="0.25">
      <c r="E719" s="43"/>
      <c r="F719" s="43"/>
      <c r="G719" s="43"/>
      <c r="H719" s="43"/>
      <c r="I719" s="43"/>
    </row>
    <row r="720" spans="5:9" x14ac:dyDescent="0.25">
      <c r="E720" s="43"/>
      <c r="F720" s="43"/>
      <c r="G720" s="43"/>
      <c r="H720" s="43"/>
      <c r="I720" s="43"/>
    </row>
    <row r="721" spans="5:9" x14ac:dyDescent="0.25">
      <c r="E721" s="43"/>
      <c r="F721" s="43"/>
      <c r="G721" s="43"/>
      <c r="H721" s="43"/>
      <c r="I721" s="43"/>
    </row>
    <row r="722" spans="5:9" x14ac:dyDescent="0.25">
      <c r="E722" s="43"/>
      <c r="F722" s="43"/>
      <c r="G722" s="43"/>
      <c r="H722" s="43"/>
      <c r="I722" s="43"/>
    </row>
    <row r="723" spans="5:9" x14ac:dyDescent="0.25">
      <c r="E723" s="43"/>
      <c r="F723" s="43"/>
      <c r="G723" s="43"/>
      <c r="H723" s="43"/>
      <c r="I723" s="43"/>
    </row>
    <row r="724" spans="5:9" x14ac:dyDescent="0.25">
      <c r="E724" s="43"/>
      <c r="F724" s="43"/>
      <c r="G724" s="43"/>
      <c r="H724" s="43"/>
      <c r="I724" s="43"/>
    </row>
    <row r="725" spans="5:9" x14ac:dyDescent="0.25">
      <c r="E725" s="43"/>
      <c r="F725" s="43"/>
      <c r="G725" s="43"/>
      <c r="H725" s="43"/>
      <c r="I725" s="43"/>
    </row>
    <row r="726" spans="5:9" x14ac:dyDescent="0.25">
      <c r="E726" s="43"/>
      <c r="F726" s="43"/>
      <c r="G726" s="43"/>
      <c r="H726" s="43"/>
      <c r="I726" s="43"/>
    </row>
    <row r="727" spans="5:9" x14ac:dyDescent="0.25">
      <c r="E727" s="43"/>
      <c r="F727" s="43"/>
      <c r="G727" s="43"/>
      <c r="H727" s="43"/>
      <c r="I727" s="43"/>
    </row>
    <row r="728" spans="5:9" x14ac:dyDescent="0.25">
      <c r="E728" s="43"/>
      <c r="F728" s="43"/>
      <c r="G728" s="43"/>
      <c r="H728" s="43"/>
      <c r="I728" s="43"/>
    </row>
    <row r="729" spans="5:9" x14ac:dyDescent="0.25">
      <c r="E729" s="43"/>
      <c r="F729" s="43"/>
      <c r="G729" s="43"/>
      <c r="H729" s="43"/>
      <c r="I729" s="43"/>
    </row>
    <row r="730" spans="5:9" x14ac:dyDescent="0.25">
      <c r="E730" s="43"/>
      <c r="F730" s="43"/>
      <c r="G730" s="43"/>
      <c r="H730" s="43"/>
      <c r="I730" s="43"/>
    </row>
    <row r="731" spans="5:9" x14ac:dyDescent="0.25">
      <c r="E731" s="43"/>
      <c r="F731" s="43"/>
      <c r="G731" s="43"/>
      <c r="H731" s="43"/>
      <c r="I731" s="43"/>
    </row>
    <row r="732" spans="5:9" x14ac:dyDescent="0.25">
      <c r="E732" s="43"/>
      <c r="F732" s="43"/>
      <c r="G732" s="43"/>
      <c r="H732" s="43"/>
      <c r="I732" s="43"/>
    </row>
    <row r="733" spans="5:9" x14ac:dyDescent="0.25">
      <c r="E733" s="43"/>
      <c r="F733" s="43"/>
      <c r="G733" s="43"/>
      <c r="H733" s="43"/>
      <c r="I733" s="43"/>
    </row>
    <row r="734" spans="5:9" x14ac:dyDescent="0.25">
      <c r="E734" s="43"/>
      <c r="F734" s="43"/>
      <c r="G734" s="43"/>
      <c r="H734" s="43"/>
      <c r="I734" s="43"/>
    </row>
    <row r="735" spans="5:9" x14ac:dyDescent="0.25">
      <c r="E735" s="43"/>
      <c r="F735" s="43"/>
      <c r="G735" s="43"/>
      <c r="H735" s="43"/>
      <c r="I735" s="43"/>
    </row>
    <row r="736" spans="5:9" x14ac:dyDescent="0.25">
      <c r="E736" s="43"/>
      <c r="F736" s="43"/>
      <c r="G736" s="43"/>
      <c r="H736" s="43"/>
      <c r="I736" s="43"/>
    </row>
    <row r="737" spans="5:9" x14ac:dyDescent="0.25">
      <c r="E737" s="43"/>
      <c r="F737" s="43"/>
      <c r="G737" s="43"/>
      <c r="H737" s="43"/>
      <c r="I737" s="43"/>
    </row>
    <row r="738" spans="5:9" x14ac:dyDescent="0.25">
      <c r="E738" s="43"/>
      <c r="F738" s="43"/>
      <c r="G738" s="43"/>
      <c r="H738" s="43"/>
      <c r="I738" s="43"/>
    </row>
    <row r="739" spans="5:9" x14ac:dyDescent="0.25">
      <c r="E739" s="43"/>
      <c r="F739" s="43"/>
      <c r="G739" s="43"/>
      <c r="H739" s="43"/>
      <c r="I739" s="43"/>
    </row>
    <row r="740" spans="5:9" x14ac:dyDescent="0.25">
      <c r="E740" s="43"/>
      <c r="F740" s="43"/>
      <c r="G740" s="43"/>
      <c r="H740" s="43"/>
      <c r="I740" s="43"/>
    </row>
    <row r="741" spans="5:9" x14ac:dyDescent="0.25">
      <c r="E741" s="43"/>
      <c r="F741" s="43"/>
      <c r="G741" s="43"/>
      <c r="H741" s="43"/>
      <c r="I741" s="43"/>
    </row>
    <row r="742" spans="5:9" x14ac:dyDescent="0.25">
      <c r="E742" s="43"/>
      <c r="F742" s="43"/>
      <c r="G742" s="43"/>
      <c r="H742" s="43"/>
      <c r="I742" s="43"/>
    </row>
    <row r="743" spans="5:9" x14ac:dyDescent="0.25">
      <c r="E743" s="43"/>
      <c r="F743" s="43"/>
      <c r="G743" s="43"/>
      <c r="H743" s="43"/>
      <c r="I743" s="43"/>
    </row>
    <row r="744" spans="5:9" x14ac:dyDescent="0.25">
      <c r="E744" s="43"/>
      <c r="F744" s="43"/>
      <c r="G744" s="43"/>
      <c r="H744" s="43"/>
      <c r="I744" s="43"/>
    </row>
    <row r="745" spans="5:9" x14ac:dyDescent="0.25">
      <c r="E745" s="43"/>
      <c r="F745" s="43"/>
      <c r="G745" s="43"/>
      <c r="H745" s="43"/>
      <c r="I745" s="43"/>
    </row>
    <row r="746" spans="5:9" x14ac:dyDescent="0.25">
      <c r="E746" s="43"/>
      <c r="F746" s="43"/>
      <c r="G746" s="43"/>
      <c r="H746" s="43"/>
      <c r="I746" s="43"/>
    </row>
    <row r="747" spans="5:9" x14ac:dyDescent="0.25">
      <c r="E747" s="43"/>
      <c r="F747" s="43"/>
      <c r="G747" s="43"/>
      <c r="H747" s="43"/>
      <c r="I747" s="43"/>
    </row>
    <row r="748" spans="5:9" x14ac:dyDescent="0.25">
      <c r="E748" s="43"/>
      <c r="F748" s="43"/>
      <c r="G748" s="43"/>
      <c r="H748" s="43"/>
      <c r="I748" s="43"/>
    </row>
    <row r="749" spans="5:9" x14ac:dyDescent="0.25">
      <c r="E749" s="43"/>
      <c r="F749" s="43"/>
      <c r="G749" s="43"/>
      <c r="H749" s="43"/>
      <c r="I749" s="43"/>
    </row>
  </sheetData>
  <mergeCells count="13">
    <mergeCell ref="B65:D65"/>
    <mergeCell ref="E65:I65"/>
    <mergeCell ref="C3:F3"/>
    <mergeCell ref="A5:I5"/>
    <mergeCell ref="A6:I6"/>
    <mergeCell ref="A7:I7"/>
    <mergeCell ref="B9:D9"/>
    <mergeCell ref="C4:F4"/>
    <mergeCell ref="H109:H112"/>
    <mergeCell ref="I109:I112"/>
    <mergeCell ref="H113:H114"/>
    <mergeCell ref="I113:I114"/>
    <mergeCell ref="B104:G105"/>
  </mergeCells>
  <printOptions horizontalCentered="1"/>
  <pageMargins left="0.25" right="0.25" top="0.75" bottom="0.25" header="0.3" footer="0.3"/>
  <pageSetup scale="85" orientation="landscape" r:id="rId1"/>
  <rowBreaks count="2" manualBreakCount="2">
    <brk id="63" max="16383" man="1"/>
    <brk id="117" max="16383" man="1"/>
  </rowBreaks>
  <ignoredErrors>
    <ignoredError sqref="D97:I97 D98:I98 D99:I99 D100:I100 D101:I101 F102:I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Steven Hinshaw</cp:lastModifiedBy>
  <cp:lastPrinted>2023-07-26T16:10:44Z</cp:lastPrinted>
  <dcterms:created xsi:type="dcterms:W3CDTF">2018-01-02T17:58:49Z</dcterms:created>
  <dcterms:modified xsi:type="dcterms:W3CDTF">2023-07-26T16:11:52Z</dcterms:modified>
</cp:coreProperties>
</file>